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asnahodil/Documents/Veslak/Akademici/Závod/Vysledky/"/>
    </mc:Choice>
  </mc:AlternateContent>
  <xr:revisionPtr revIDLastSave="0" documentId="13_ncr:1_{7CF5D1C9-8261-8E4B-86C9-176C5F8F72AF}" xr6:coauthVersionLast="38" xr6:coauthVersionMax="38" xr10:uidLastSave="{00000000-0000-0000-0000-000000000000}"/>
  <bookViews>
    <workbookView xWindow="0" yWindow="0" windowWidth="28800" windowHeight="18000" activeTab="3" xr2:uid="{DADA163F-1971-44A3-B03C-51C09FB7DAF0}"/>
  </bookViews>
  <sheets>
    <sheet name="PRIMATORKY" sheetId="1" r:id="rId1"/>
    <sheet name="AMČR" sheetId="2" r:id="rId2"/>
    <sheet name="OSMY BRNO" sheetId="5" r:id="rId3"/>
    <sheet name="CELKEM" sheetId="4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5" l="1"/>
  <c r="E23" i="5"/>
  <c r="G24" i="5" l="1"/>
  <c r="G25" i="5"/>
  <c r="G11" i="5"/>
  <c r="G12" i="5"/>
  <c r="G13" i="5"/>
  <c r="E12" i="5"/>
  <c r="E13" i="5"/>
  <c r="E14" i="5"/>
  <c r="E15" i="5"/>
  <c r="E11" i="5"/>
  <c r="E25" i="5"/>
  <c r="E19" i="5"/>
  <c r="F23" i="5" l="1"/>
  <c r="F24" i="5"/>
  <c r="J11" i="2" l="1"/>
  <c r="J12" i="2"/>
  <c r="L11" i="2"/>
  <c r="L12" i="2"/>
  <c r="N11" i="2"/>
  <c r="N12" i="2"/>
  <c r="P11" i="2"/>
  <c r="P12" i="2"/>
  <c r="J11" i="1"/>
  <c r="J12" i="1"/>
  <c r="L11" i="1"/>
  <c r="L12" i="1"/>
  <c r="N11" i="1"/>
  <c r="N12" i="1"/>
  <c r="P11" i="1"/>
  <c r="P12" i="1"/>
  <c r="J3" i="5"/>
  <c r="N3" i="5"/>
  <c r="F12" i="5"/>
  <c r="G15" i="5"/>
  <c r="J8" i="5"/>
  <c r="J6" i="5"/>
  <c r="J9" i="5"/>
  <c r="J10" i="5"/>
  <c r="J11" i="5"/>
  <c r="J12" i="5"/>
  <c r="L8" i="5"/>
  <c r="L9" i="5"/>
  <c r="L10" i="5"/>
  <c r="L11" i="5"/>
  <c r="L12" i="5"/>
  <c r="C8" i="4" l="1"/>
  <c r="G8" i="4"/>
  <c r="F34" i="2"/>
  <c r="F30" i="2"/>
  <c r="F15" i="2"/>
  <c r="G42" i="5"/>
  <c r="G43" i="5"/>
  <c r="G44" i="5"/>
  <c r="G45" i="5"/>
  <c r="G46" i="5"/>
  <c r="F25" i="5"/>
  <c r="F19" i="5"/>
  <c r="G19" i="5"/>
  <c r="F13" i="5"/>
  <c r="F14" i="5"/>
  <c r="P7" i="5" s="1"/>
  <c r="I12" i="4" s="1"/>
  <c r="F15" i="5"/>
  <c r="L6" i="5" s="1"/>
  <c r="F11" i="5"/>
  <c r="E6" i="5"/>
  <c r="F6" i="5" s="1"/>
  <c r="E7" i="5"/>
  <c r="F7" i="5" s="1"/>
  <c r="P8" i="5"/>
  <c r="E5" i="5"/>
  <c r="F5" i="5" s="1"/>
  <c r="G41" i="5"/>
  <c r="G23" i="5"/>
  <c r="P6" i="5"/>
  <c r="G14" i="5"/>
  <c r="P12" i="5"/>
  <c r="N12" i="5"/>
  <c r="P11" i="5"/>
  <c r="N11" i="5"/>
  <c r="P10" i="5"/>
  <c r="N10" i="5"/>
  <c r="P9" i="5"/>
  <c r="N9" i="5"/>
  <c r="G7" i="5"/>
  <c r="N6" i="5"/>
  <c r="G6" i="5"/>
  <c r="N8" i="5"/>
  <c r="G5" i="5"/>
  <c r="P7" i="2"/>
  <c r="P8" i="2"/>
  <c r="P9" i="2"/>
  <c r="P10" i="2"/>
  <c r="N5" i="2"/>
  <c r="N7" i="2"/>
  <c r="N8" i="2"/>
  <c r="N9" i="2"/>
  <c r="N10" i="2"/>
  <c r="L7" i="2"/>
  <c r="L8" i="2"/>
  <c r="L9" i="2"/>
  <c r="L10" i="2"/>
  <c r="J7" i="2"/>
  <c r="J8" i="2"/>
  <c r="J9" i="2"/>
  <c r="J10" i="2"/>
  <c r="E35" i="2"/>
  <c r="F35" i="2" s="1"/>
  <c r="E36" i="2"/>
  <c r="F36" i="2" s="1"/>
  <c r="E37" i="2"/>
  <c r="F37" i="2" s="1"/>
  <c r="N3" i="2" s="1"/>
  <c r="E34" i="2"/>
  <c r="E27" i="2"/>
  <c r="F27" i="2" s="1"/>
  <c r="E28" i="2"/>
  <c r="F28" i="2" s="1"/>
  <c r="P5" i="2" s="1"/>
  <c r="E29" i="2"/>
  <c r="F29" i="2" s="1"/>
  <c r="E30" i="2"/>
  <c r="E26" i="2"/>
  <c r="F26" i="2" s="1"/>
  <c r="E22" i="2"/>
  <c r="F22" i="2" s="1"/>
  <c r="E21" i="2"/>
  <c r="F21" i="2" s="1"/>
  <c r="E15" i="2"/>
  <c r="E16" i="2"/>
  <c r="F16" i="2" s="1"/>
  <c r="E17" i="2"/>
  <c r="F17" i="2" s="1"/>
  <c r="E14" i="2"/>
  <c r="F14" i="2" s="1"/>
  <c r="E6" i="2"/>
  <c r="E7" i="2"/>
  <c r="F7" i="2" s="1"/>
  <c r="E8" i="2"/>
  <c r="E9" i="2"/>
  <c r="F9" i="2" s="1"/>
  <c r="E10" i="2"/>
  <c r="F6" i="2"/>
  <c r="F8" i="2"/>
  <c r="P6" i="2" s="1"/>
  <c r="F10" i="2"/>
  <c r="G35" i="2"/>
  <c r="G36" i="2"/>
  <c r="G37" i="2"/>
  <c r="G34" i="2"/>
  <c r="G27" i="2"/>
  <c r="G28" i="2"/>
  <c r="G29" i="2"/>
  <c r="G30" i="2"/>
  <c r="G26" i="2"/>
  <c r="G22" i="2"/>
  <c r="G21" i="2"/>
  <c r="G15" i="2"/>
  <c r="G16" i="2"/>
  <c r="G17" i="2"/>
  <c r="G14" i="2"/>
  <c r="G6" i="2"/>
  <c r="N4" i="2" s="1"/>
  <c r="G7" i="2"/>
  <c r="G8" i="2"/>
  <c r="L6" i="2" s="1"/>
  <c r="G9" i="2"/>
  <c r="G10" i="2"/>
  <c r="F5" i="2"/>
  <c r="E5" i="2"/>
  <c r="G5" i="2"/>
  <c r="L3" i="2" s="1"/>
  <c r="E6" i="1"/>
  <c r="E7" i="1"/>
  <c r="E8" i="1"/>
  <c r="E9" i="1"/>
  <c r="E10" i="1"/>
  <c r="E11" i="1"/>
  <c r="E5" i="1"/>
  <c r="F5" i="1" s="1"/>
  <c r="E16" i="1"/>
  <c r="E17" i="1"/>
  <c r="E18" i="1"/>
  <c r="E19" i="1"/>
  <c r="E20" i="1"/>
  <c r="E21" i="1"/>
  <c r="E22" i="1"/>
  <c r="E23" i="1"/>
  <c r="E24" i="1"/>
  <c r="G17" i="1"/>
  <c r="G18" i="1"/>
  <c r="G19" i="1"/>
  <c r="J8" i="1" s="1"/>
  <c r="G20" i="1"/>
  <c r="G21" i="1"/>
  <c r="G22" i="1"/>
  <c r="G23" i="1"/>
  <c r="N9" i="1" s="1"/>
  <c r="G24" i="1"/>
  <c r="G16" i="1"/>
  <c r="G6" i="1"/>
  <c r="G7" i="1"/>
  <c r="G8" i="1"/>
  <c r="N6" i="1" s="1"/>
  <c r="G9" i="1"/>
  <c r="G10" i="1"/>
  <c r="G11" i="1"/>
  <c r="L10" i="1" s="1"/>
  <c r="G5" i="1"/>
  <c r="L5" i="5" l="1"/>
  <c r="J5" i="5"/>
  <c r="J7" i="5"/>
  <c r="L7" i="5"/>
  <c r="N7" i="5"/>
  <c r="G12" i="4" s="1"/>
  <c r="L3" i="5"/>
  <c r="P3" i="5"/>
  <c r="I8" i="4" s="1"/>
  <c r="J4" i="5"/>
  <c r="L4" i="5"/>
  <c r="N7" i="1"/>
  <c r="N3" i="1"/>
  <c r="C9" i="4"/>
  <c r="G7" i="4"/>
  <c r="G10" i="4"/>
  <c r="L5" i="2"/>
  <c r="P4" i="2"/>
  <c r="P3" i="2"/>
  <c r="L4" i="2"/>
  <c r="J3" i="2"/>
  <c r="N6" i="2"/>
  <c r="O6" i="2" s="1"/>
  <c r="J4" i="2"/>
  <c r="J5" i="2"/>
  <c r="E11" i="4"/>
  <c r="J6" i="2"/>
  <c r="N10" i="1"/>
  <c r="N5" i="1"/>
  <c r="J9" i="1"/>
  <c r="N8" i="1"/>
  <c r="N4" i="1"/>
  <c r="P5" i="5"/>
  <c r="N4" i="5"/>
  <c r="P4" i="5"/>
  <c r="N5" i="5"/>
  <c r="K4" i="5" l="1"/>
  <c r="E12" i="4"/>
  <c r="M7" i="5"/>
  <c r="C12" i="4"/>
  <c r="K7" i="5"/>
  <c r="E8" i="4"/>
  <c r="M3" i="5"/>
  <c r="K12" i="5"/>
  <c r="K8" i="5"/>
  <c r="K9" i="5"/>
  <c r="K10" i="5"/>
  <c r="K11" i="5"/>
  <c r="K5" i="5"/>
  <c r="K6" i="5"/>
  <c r="K3" i="5"/>
  <c r="M4" i="5"/>
  <c r="M6" i="5"/>
  <c r="M11" i="5"/>
  <c r="M12" i="5"/>
  <c r="M8" i="5"/>
  <c r="M10" i="5"/>
  <c r="M5" i="5"/>
  <c r="M9" i="5"/>
  <c r="O3" i="1"/>
  <c r="Q6" i="2"/>
  <c r="M4" i="2"/>
  <c r="O12" i="2"/>
  <c r="K5" i="2"/>
  <c r="Q12" i="2"/>
  <c r="Q11" i="2"/>
  <c r="Q3" i="2"/>
  <c r="Q8" i="2"/>
  <c r="O8" i="2"/>
  <c r="Q9" i="2"/>
  <c r="Q4" i="2"/>
  <c r="O9" i="2"/>
  <c r="Q5" i="2"/>
  <c r="K8" i="2"/>
  <c r="O7" i="2"/>
  <c r="Q7" i="2"/>
  <c r="Q10" i="2"/>
  <c r="O10" i="5"/>
  <c r="Q3" i="5"/>
  <c r="Q12" i="5"/>
  <c r="Q5" i="5"/>
  <c r="Q7" i="5"/>
  <c r="Q9" i="5"/>
  <c r="Q6" i="5"/>
  <c r="Q4" i="5"/>
  <c r="Q11" i="5"/>
  <c r="O4" i="5"/>
  <c r="Q10" i="5"/>
  <c r="Q8" i="5"/>
  <c r="M3" i="2"/>
  <c r="K4" i="2"/>
  <c r="M7" i="2"/>
  <c r="O3" i="2"/>
  <c r="M8" i="2"/>
  <c r="K9" i="2"/>
  <c r="M9" i="2"/>
  <c r="K6" i="2"/>
  <c r="K7" i="2"/>
  <c r="O10" i="2"/>
  <c r="O5" i="2"/>
  <c r="O4" i="2"/>
  <c r="K3" i="2"/>
  <c r="K12" i="2"/>
  <c r="K11" i="2"/>
  <c r="M5" i="2"/>
  <c r="O11" i="2"/>
  <c r="M6" i="2"/>
  <c r="M11" i="2"/>
  <c r="M12" i="2"/>
  <c r="K10" i="2"/>
  <c r="M10" i="2"/>
  <c r="O12" i="1"/>
  <c r="G6" i="4"/>
  <c r="O5" i="1"/>
  <c r="G11" i="4"/>
  <c r="O10" i="1"/>
  <c r="G5" i="4"/>
  <c r="O4" i="1"/>
  <c r="O7" i="1"/>
  <c r="G9" i="4"/>
  <c r="O8" i="1"/>
  <c r="O6" i="1"/>
  <c r="O9" i="1"/>
  <c r="O11" i="1"/>
  <c r="O8" i="5"/>
  <c r="O6" i="5"/>
  <c r="O12" i="5"/>
  <c r="O5" i="5"/>
  <c r="O7" i="5"/>
  <c r="O3" i="5"/>
  <c r="O9" i="5"/>
  <c r="O11" i="5"/>
  <c r="G4" i="4"/>
  <c r="C10" i="4"/>
  <c r="G3" i="4"/>
  <c r="F23" i="1"/>
  <c r="F24" i="1"/>
  <c r="F22" i="1"/>
  <c r="L6" i="1" s="1"/>
  <c r="F21" i="1"/>
  <c r="L7" i="1" s="1"/>
  <c r="F20" i="1"/>
  <c r="F19" i="1"/>
  <c r="F18" i="1"/>
  <c r="L4" i="1" s="1"/>
  <c r="F17" i="1"/>
  <c r="L3" i="1" s="1"/>
  <c r="F16" i="1"/>
  <c r="L5" i="1" s="1"/>
  <c r="F6" i="1"/>
  <c r="F7" i="1"/>
  <c r="J3" i="1" s="1"/>
  <c r="F8" i="1"/>
  <c r="F9" i="1"/>
  <c r="F10" i="1"/>
  <c r="F11" i="1"/>
  <c r="H4" i="4" l="1"/>
  <c r="E3" i="4"/>
  <c r="E4" i="4"/>
  <c r="E7" i="4"/>
  <c r="E5" i="4"/>
  <c r="E6" i="4"/>
  <c r="H10" i="4"/>
  <c r="H11" i="4"/>
  <c r="H9" i="4"/>
  <c r="H5" i="4"/>
  <c r="H3" i="4"/>
  <c r="H12" i="4"/>
  <c r="H8" i="4"/>
  <c r="H7" i="4"/>
  <c r="H6" i="4"/>
  <c r="P10" i="1"/>
  <c r="J10" i="1"/>
  <c r="P3" i="1"/>
  <c r="P7" i="1"/>
  <c r="J7" i="1"/>
  <c r="P4" i="1"/>
  <c r="J4" i="1"/>
  <c r="P8" i="1"/>
  <c r="L8" i="1"/>
  <c r="P6" i="1"/>
  <c r="J6" i="1"/>
  <c r="P5" i="1"/>
  <c r="J5" i="1"/>
  <c r="P9" i="1"/>
  <c r="L9" i="1"/>
  <c r="M12" i="1" l="1"/>
  <c r="I11" i="4"/>
  <c r="Q10" i="1"/>
  <c r="I6" i="4"/>
  <c r="Q5" i="1"/>
  <c r="I4" i="4"/>
  <c r="Q7" i="1"/>
  <c r="K3" i="1"/>
  <c r="I9" i="4"/>
  <c r="Q8" i="1"/>
  <c r="I3" i="4"/>
  <c r="Q12" i="1"/>
  <c r="Q3" i="1"/>
  <c r="Q11" i="1"/>
  <c r="I10" i="4"/>
  <c r="Q9" i="1"/>
  <c r="I7" i="4"/>
  <c r="Q6" i="1"/>
  <c r="I5" i="4"/>
  <c r="Q4" i="1"/>
  <c r="C7" i="4"/>
  <c r="K6" i="1"/>
  <c r="C5" i="4"/>
  <c r="K4" i="1"/>
  <c r="C3" i="4"/>
  <c r="K12" i="1"/>
  <c r="K11" i="1"/>
  <c r="K8" i="1"/>
  <c r="K9" i="1"/>
  <c r="M11" i="1"/>
  <c r="E10" i="4"/>
  <c r="M9" i="1"/>
  <c r="M4" i="1"/>
  <c r="M7" i="1"/>
  <c r="C6" i="4"/>
  <c r="K5" i="1"/>
  <c r="E9" i="4"/>
  <c r="M8" i="1"/>
  <c r="C4" i="4"/>
  <c r="K7" i="1"/>
  <c r="C11" i="4"/>
  <c r="K10" i="1"/>
  <c r="M3" i="1"/>
  <c r="M5" i="1"/>
  <c r="M6" i="1"/>
  <c r="M10" i="1"/>
  <c r="J11" i="4" l="1"/>
  <c r="J10" i="4"/>
  <c r="J4" i="4"/>
  <c r="J9" i="4"/>
  <c r="J5" i="4"/>
  <c r="J6" i="4"/>
  <c r="J12" i="4"/>
  <c r="J7" i="4"/>
  <c r="J8" i="4"/>
  <c r="J3" i="4"/>
  <c r="F5" i="4"/>
  <c r="D8" i="4"/>
  <c r="F11" i="4"/>
  <c r="F8" i="4"/>
  <c r="D11" i="4"/>
  <c r="D5" i="4"/>
  <c r="F7" i="4"/>
  <c r="F6" i="4"/>
  <c r="D9" i="4"/>
  <c r="D3" i="4"/>
  <c r="D4" i="4"/>
  <c r="F3" i="4"/>
  <c r="F9" i="4"/>
  <c r="D7" i="4"/>
  <c r="D10" i="4"/>
  <c r="D6" i="4"/>
  <c r="D12" i="4"/>
  <c r="F4" i="4"/>
  <c r="F10" i="4"/>
  <c r="F12" i="4"/>
</calcChain>
</file>

<file path=xl/sharedStrings.xml><?xml version="1.0" encoding="utf-8"?>
<sst xmlns="http://schemas.openxmlformats.org/spreadsheetml/2006/main" count="244" uniqueCount="81">
  <si>
    <t>žsen 8+</t>
  </si>
  <si>
    <t>VUTB</t>
  </si>
  <si>
    <t>MUBR</t>
  </si>
  <si>
    <t>BRÁZDOVÁ Veronika - KONOPOVÁ Tamara - KIDOVÁ Michaela - KLUSÁČKOVÁ Petra - PAFKOVIČOVÁ Petra - VELOVÁ Petra - ŠULÁKOVÁ Helena - TOŠEROVÁ Ivana - NAVRÁTILOVÁ Barbora ©</t>
  </si>
  <si>
    <t>ANTOŠOVÁ Barbora - MIKYSKOVÁ Karolína - MAJTÁNOVÁ Michaela - HENÁČKOVÁ Adéla - KANOVÁ Klára - MARTÍNKOVÁ Petra - SVOBODOVÁ Petra - JANČOVÁ Adéla - HAMALOVÁ Klára ©</t>
  </si>
  <si>
    <t>msen 8+</t>
  </si>
  <si>
    <t>DRES</t>
  </si>
  <si>
    <t>MUSIL Filip - PRITÁŠ Jan - SÝKORA Marek - HARDABA Petr - VÍTEK Petr - NOVÁK Vít - BARTOŠ Jan - REŽNÁK Marek - NAVRÁTILOVÁ Barbora ©</t>
  </si>
  <si>
    <t>JELÍNEK Jakub - FIŠER Dominik - KROUPA Jan - KRÁL David - NĚMEC Jan - SLOVÁK David - BÍLEK Petr - MACŠÍN Jindřich - TOMAN Filip ©</t>
  </si>
  <si>
    <t>OSTERREICH Florian - SCHARF Elias - REIMSCHÜSSEL Tobias - PASQUIER Philippe - TAUTENHAHN Benjamin  - KOCH Tobias - REUTER Lucas - HORN Hans Harro - KÖRNER Moritz ©</t>
  </si>
  <si>
    <t>HRUBÝ Jakub - KAMAN Tomáš - STARNOVSKÝ Jakub - LUKOIANOV Petr - HAVLÍČEK Štěpán - HRSTKA Jan - PRUCKL Jan - SVÍZELA Martin - KLUSÁČKOVÁ Petra ©</t>
  </si>
  <si>
    <t>ČVUT</t>
  </si>
  <si>
    <t>ČZUP</t>
  </si>
  <si>
    <t>HANZALOVÁ Tereza - SOUKALOVÁ Tereza - KOHOUTOVÁ Karolína - ANTOŠOVÁ Jitka - ŠTEFANIČOVÁ Natálie - ČECHOVÁ Tereza - ŠIREROVÁ Tereza - VLACHÁ Julie - PROCHÁZKOVÁ Anežka ©</t>
  </si>
  <si>
    <t>UNRATH Manja - BUSSE Lynn - WERMELING Agnes - DÖLZ Gesine - KRAMER Judith - NICOLAUS Simone - LOCHER Anja - BRANSHEID Charlote - KÖRNER Moritz (c)</t>
  </si>
  <si>
    <t>MLČOCHOVÁ Gabriela - RICHTEROVÁ Nikol - ŠKVOROVÁ Veronika - BULNOVÁ Adéla - STOKLASOVÁ Lucie - WALTEROVÁ Barbora - DVOŘÁKOVÁ Klára - PLESKOTOVÁ Lucie - STEJSKALOVÁ Barbora (c)</t>
  </si>
  <si>
    <t>NEVEČEŘALOVÁ Iva - LNĚNIČKOVÁ Jana - JURKOVÁ Marie - KOPECKÁ Kateřina - STILLEROVÁ Martina - PAZDERKOVÁ Markéta - FLEISSNEROVÁ Kristýna - ANTOŠOVÁ Lenka - PERGLEROVÁ Monika (c)</t>
  </si>
  <si>
    <t>ŽABOVÁ Lucie - ŽABOVÁ Anna - NEUHORTOVÁ Kristýna - BUZRLOVÁ Anežka - ŠKVOROVÁ Tereza - KUPKOVÁ Johana - NEČASOVÁ Zuzana - DVOŘÁKOVÁ Eliška - OLIVÍKOVÁ Eliška (c)</t>
  </si>
  <si>
    <t>SYNEK Ondřej - PODRAZIL Jakub - HELEŠIC Lukáš - MAKOVIČKA Jakub - MÍKA Martin - NOVÝ Michal - NOVÝ Albert - LUDVÍKOVÁ Jana - PRSKAVEC Jiří (c)</t>
  </si>
  <si>
    <t>MACH Matěj - HODRMENT Marek - VETEŠNÍK Jan - LÁZNIČKA Miloš - HUMPOLEC Michael - OUŘEDNÍČEK Petr - MUSIL Martin - BUZRLA Petr - PERGLEROVÁ Monika (c)</t>
  </si>
  <si>
    <t>MAŘÍK Antonín - TIKAL Matěj - PIVKO Petr - JECH Miroslav - HELLEBRANDT Jaroslav - FLEISSNER Jan - PACHMAN Vojtěch - HOLLAS Ondřej - KLIMTOVÁ Natálie (c)</t>
  </si>
  <si>
    <t>ZAVADIL Jan - PAROULEK Jakub - BASL Martin - ŠANTRŮČEK Vít - BRUNCVÍK Milan - KOPÁČ Jiří - VANĚK Jiří - HÁJEK Jan - PAROULKOVÁ Tereza (c)</t>
  </si>
  <si>
    <t>PALE</t>
  </si>
  <si>
    <t>ŠIMONÍK Marek - ZETEK Matyáš - ZAJÍČEK Michal - SUK Rudolf - HLADÍK Martin - NEUMANN Martin - SLAVÍK Martin - RÉDR André - HRDOUŠKOVÁ Monika (c)</t>
  </si>
  <si>
    <t>Posádka</t>
  </si>
  <si>
    <t>Pořadí</t>
  </si>
  <si>
    <t>Univerzita</t>
  </si>
  <si>
    <t>Body celkem</t>
  </si>
  <si>
    <t>UKP</t>
  </si>
  <si>
    <t>žsen 1x</t>
  </si>
  <si>
    <t>Žabová Anna</t>
  </si>
  <si>
    <t>Konopová Tamara</t>
  </si>
  <si>
    <t>Brázdová Veronika</t>
  </si>
  <si>
    <t>Antošová Barbora</t>
  </si>
  <si>
    <t>Micke Bianka</t>
  </si>
  <si>
    <t>Dvořáková Klára</t>
  </si>
  <si>
    <t>msen 1x</t>
  </si>
  <si>
    <t>Hellebrand Jaroslav</t>
  </si>
  <si>
    <t>Šimoník Marek</t>
  </si>
  <si>
    <t>Polický Adam</t>
  </si>
  <si>
    <t>Marko Jakub</t>
  </si>
  <si>
    <t>žsen 4+</t>
  </si>
  <si>
    <t>Žabová Anna - Buzrlová Anežka - Škvorová Tereza - Dvořáková Klára - Jech Miroslav ©</t>
  </si>
  <si>
    <t>Brázdová Veronika - Konopová Tamara - Velová Petra - Klusáčková Petra - Navrátilová Barbora ©</t>
  </si>
  <si>
    <t>msen 4+</t>
  </si>
  <si>
    <t>Hellebrand Jaroslav - Jech Miroslav - Neuman Martin - Šimoník Marek - Buzrlová Anežka (c)</t>
  </si>
  <si>
    <t>Havlíček Štěpán-Adam - Hrstka Jan - Kaman Tomáš - Hrubý Jakub - Krvač Matěj (c)</t>
  </si>
  <si>
    <t>Halík Tomáš - Mašín Jindřich - Němec Jan - Slovák David - Kavanová Veronika (c)</t>
  </si>
  <si>
    <t>Pruckl Jan - Lukoianov Petr - Vitula Marek - Režňák Michal - Navrátilová Barbora (c)</t>
  </si>
  <si>
    <t>Novák Vít - Musil Filip - Kubica Jan - Hadraba Petr - Klusáčková Petra (c)</t>
  </si>
  <si>
    <t>mix 4+</t>
  </si>
  <si>
    <t>Žabová Anna - Jech Miroslav - Škvorová Tereza - Neuman Martin - Buzrlová Anežka (c)</t>
  </si>
  <si>
    <t>Havlíček Štěpán-Adam - Hrstka Jan - Brázdová Veronika - Konopová Tamara - Klusáčková Petra (c)
 ©</t>
  </si>
  <si>
    <t>Novák Vít - Musil Filip - Velová Petra - Navrátilová Barbora - Hadraba Petr (c)</t>
  </si>
  <si>
    <t>Dvořáková Klára - Marko Jakub - Polický Adam - Micke Bianka - Procházková Iveta (c)</t>
  </si>
  <si>
    <t>Body za slajd</t>
  </si>
  <si>
    <t>Body celekem</t>
  </si>
  <si>
    <t>Body ženy</t>
  </si>
  <si>
    <t>Body muži</t>
  </si>
  <si>
    <t>Pořadí ženy</t>
  </si>
  <si>
    <t>Pořadí muži</t>
  </si>
  <si>
    <t>Body mix</t>
  </si>
  <si>
    <t>Pořadí mix</t>
  </si>
  <si>
    <t>UPAR</t>
  </si>
  <si>
    <t>Rozlivka Jakub - Vít Vojtěch - Vořechovský Martin - Svoboda Ondřej - Drozdková Marta ©</t>
  </si>
  <si>
    <t>MARTIN SVÍZELA - ŠTĚPÁN-ADAM HAVLÍČEK - JAKUB HRUBÝ - VOJTĚCH KÁRA - PETRA KLUSÁČKOVÁ ©</t>
  </si>
  <si>
    <t>Slovák Dadvid - Halík Tomáš - Král David - Bílek Petr - Hrubeš Michal - Němec Jan - Fišer Dominik - Jelínek Jakub - Dytrychová Treza (c)</t>
  </si>
  <si>
    <t>Pafkovičová Petra - Homzová Michaela - Tošnerová Ivana - Šebelová Zuzana - Šuláková Helena - Kidová Michaela - Konopová Tamara - Brázdová Veronika - Klusáčková Petra (c)</t>
  </si>
  <si>
    <t>Hanzlová Barbora - Nedělová Markéta - Buzrlová Anežka - Škvorová Tereza - Micke Bianka ©</t>
  </si>
  <si>
    <t>Hanzlová Barbora - Nedělová Markéta - Buzrlová Anežka - Škvorová Tereza - Slavík Martin  - Hellebrand Jaroslav - Jech Miroslav - Fleissner Jan - Micke Bianka (c)</t>
  </si>
  <si>
    <t>MEUB</t>
  </si>
  <si>
    <t>Szabó Bence - Porubszky Norbert - Sőnfeld Álmos - Lacsik Péter jr. - Bakaity Attila - Krenák Mihály - Szlovák Rajmund - Forrai Dávid - Vajnorák Martin (c)</t>
  </si>
  <si>
    <t>GYŐR</t>
  </si>
  <si>
    <t>PRIMÁTORKY</t>
  </si>
  <si>
    <t>AMČR</t>
  </si>
  <si>
    <t>OSMY BRNO</t>
  </si>
  <si>
    <t>Fisher Dominik - Jan Němec - Tomáš Halík - David Král - Tereza Dietrichová ©</t>
  </si>
  <si>
    <t xml:space="preserve">Slavík Martin - Hellebrand Jaroslav - Jech Miroslav - Fleissner Jan - Micke Bianka (c)	</t>
  </si>
  <si>
    <t>Konopová Tamara - Brázdová Veronika - Pafkovičová Petra - Homzová Michaela - Klusáčková Petra ©</t>
  </si>
  <si>
    <t>Homzová Eliška - Tošnerová Ivana - Šuláková Helena - Šebelová Zuzana - Navrátilová Barbora 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</si>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</sst>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2" fillId="2" borderId="0" xfId="1"/>
    <xf numFmtId="0" fontId="0" fillId="0" borderId="0" xfId="0" applyNumberFormat="1"/>
    <xf numFmtId="0" fontId="1" fillId="4" borderId="0" xfId="3"/>
    <xf numFmtId="0" fontId="6" fillId="0" borderId="0" xfId="0" applyFont="1" applyAlignment="1">
      <alignment wrapText="1"/>
    </xf>
    <xf numFmtId="0" fontId="0" fillId="4" borderId="0" xfId="3" applyFont="1"/>
    <xf numFmtId="0" fontId="0" fillId="0" borderId="0" xfId="0" applyAlignment="1">
      <alignment horizontal="left" wrapText="1"/>
    </xf>
    <xf numFmtId="0" fontId="4" fillId="5" borderId="0" xfId="4" applyFont="1" applyAlignment="1">
      <alignment wrapText="1"/>
    </xf>
    <xf numFmtId="0" fontId="4" fillId="7" borderId="0" xfId="6" applyFont="1" applyAlignment="1">
      <alignment wrapText="1"/>
    </xf>
    <xf numFmtId="0" fontId="1" fillId="4" borderId="0" xfId="3" applyFont="1"/>
    <xf numFmtId="0" fontId="3" fillId="3" borderId="1" xfId="2" applyBorder="1" applyAlignment="1">
      <alignment wrapText="1"/>
    </xf>
    <xf numFmtId="0" fontId="7" fillId="0" borderId="0" xfId="0" applyFont="1"/>
    <xf numFmtId="0" fontId="1" fillId="6" borderId="0" xfId="5" applyAlignment="1">
      <alignment horizontal="left" wrapText="1"/>
    </xf>
    <xf numFmtId="0" fontId="3" fillId="3" borderId="0" xfId="2" applyBorder="1" applyAlignment="1">
      <alignment wrapText="1"/>
    </xf>
    <xf numFmtId="164" fontId="0" fillId="0" borderId="0" xfId="0" applyNumberFormat="1"/>
    <xf numFmtId="0" fontId="1" fillId="8" borderId="0" xfId="7" applyAlignment="1">
      <alignment horizontal="left" wrapText="1"/>
    </xf>
    <xf numFmtId="0" fontId="0" fillId="2" borderId="0" xfId="1" applyNumberFormat="1" applyFont="1" applyAlignment="1">
      <alignment horizontal="center"/>
    </xf>
    <xf numFmtId="0" fontId="8" fillId="3" borderId="1" xfId="2" applyNumberFormat="1" applyFont="1" applyBorder="1" applyAlignment="1">
      <alignment horizontal="center" wrapText="1"/>
    </xf>
    <xf numFmtId="0" fontId="8" fillId="3" borderId="0" xfId="2" applyNumberFormat="1" applyFont="1" applyBorder="1" applyAlignment="1">
      <alignment horizontal="center" wrapText="1"/>
    </xf>
    <xf numFmtId="0" fontId="8" fillId="3" borderId="1" xfId="2" applyNumberFormat="1" applyFont="1" applyBorder="1" applyAlignment="1">
      <alignment horizontal="center" wrapText="1"/>
    </xf>
    <xf numFmtId="0" fontId="8" fillId="3" borderId="0" xfId="2" applyNumberFormat="1" applyFont="1" applyBorder="1" applyAlignment="1">
      <alignment horizontal="center" wrapText="1"/>
    </xf>
    <xf numFmtId="0" fontId="8" fillId="2" borderId="0" xfId="1" applyNumberFormat="1" applyFont="1" applyAlignment="1">
      <alignment horizontal="center"/>
    </xf>
    <xf numFmtId="0" fontId="9" fillId="0" borderId="0" xfId="0" applyFont="1"/>
  </cellXfs>
  <cellStyles count="8">
    <cellStyle name="20 % – Zvýraznění 4" xfId="7" builtinId="42"/>
    <cellStyle name="40 % – Zvýraznění 2" xfId="3" builtinId="35"/>
    <cellStyle name="60 % – Zvýraznění 4" xfId="5" builtinId="44"/>
    <cellStyle name="Neutrální" xfId="2" builtinId="28"/>
    <cellStyle name="Normální" xfId="0" builtinId="0"/>
    <cellStyle name="Správně" xfId="1" builtinId="26"/>
    <cellStyle name="Zvýraznění 4" xfId="4" builtinId="41"/>
    <cellStyle name="Zvýraznění 6" xfId="6" builtinId="49"/>
  </cellStyles>
  <dxfs count="8"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charset val="238"/>
        <scheme val="minor"/>
      </font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6AA490-1BDA-45C7-A623-E8FE7F68D19E}" name="Tabulka1" displayName="Tabulka1" ref="I2:Q12" totalsRowShown="0">
  <autoFilter ref="I2:Q12" xr:uid="{3C2C062C-5167-42C2-8AEC-2BA4DACB9BF5}"/>
  <sortState ref="I3:Q10">
    <sortCondition ref="Q2:Q10"/>
  </sortState>
  <tableColumns count="9">
    <tableColumn id="1" xr3:uid="{16C2CB3D-26A2-4C37-B6B0-451A7DB6E488}" name="Univerzita" dataCellStyle="40 % – Zvýraznění 2"/>
    <tableColumn id="7" xr3:uid="{8FC55746-4F4F-49BC-BBA6-3B20DA536B54}" name="Body ženy" dataCellStyle="40 % – Zvýraznění 2">
      <calculatedColumnFormula>SUMIFS($F:$F,$D:$D,Tabulka1[[#This Row],[Univerzita]],$G:$G,"ž")</calculatedColumnFormula>
    </tableColumn>
    <tableColumn id="6" xr3:uid="{9544238C-2606-47DD-9434-1BFA94A55B27}" name="Pořadí ženy" dataCellStyle="Neutrální">
      <calculatedColumnFormula>_xlfn.RANK.EQ(J3,$J$3:$J$12)</calculatedColumnFormula>
    </tableColumn>
    <tableColumn id="5" xr3:uid="{ADC818AA-DCC2-46F1-BF50-73164CB1DCE4}" name="Body muži">
      <calculatedColumnFormula>SUMIFS($F:$F,$D:$D,Tabulka1[[#This Row],[Univerzita]],$G:$G,"m")</calculatedColumnFormula>
    </tableColumn>
    <tableColumn id="4" xr3:uid="{51C51C29-E573-4310-928C-2265FFDF1F67}" name="Pořadí muži" dataCellStyle="Neutrální">
      <calculatedColumnFormula>_xlfn.RANK.EQ(L3,$L$3:$L$12)</calculatedColumnFormula>
    </tableColumn>
    <tableColumn id="10" xr3:uid="{B2847301-7FA7-4F6B-BDC1-C7DD8B0CC64F}" name="Body mix" dataCellStyle="Neutrální">
      <calculatedColumnFormula>SUMIFS($F:$F,$D:$D,Tabulka1[[#This Row],[Univerzita]],$G:$G,"x")</calculatedColumnFormula>
    </tableColumn>
    <tableColumn id="9" xr3:uid="{AF50BB9A-F6BA-4610-B1B2-9A6AD7F3F1D7}" name="Pořadí mix" dataCellStyle="Neutrální">
      <calculatedColumnFormula>_xlfn.RANK.EQ(N3,$N$3:$N$12)</calculatedColumnFormula>
    </tableColumn>
    <tableColumn id="2" xr3:uid="{34280D14-9EB1-4180-B899-FF4C5ED9B9E1}" name="Body celkem">
      <calculatedColumnFormula>SUMIF($D:D,I3,$F:F)</calculatedColumnFormula>
    </tableColumn>
    <tableColumn id="3" xr3:uid="{16DC48F2-7D6E-456E-B37E-D2D7B1B55B65}" name="Pořadí" dataCellStyle="Správně">
      <calculatedColumnFormula>_xlfn.RANK.EQ(P3,$P$3:$P$12)</calculatedColumnFormula>
    </tableColumn>
  </tableColumns>
  <tableStyleInfo name="TableStyleMedium14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884498A-6E79-42EF-AE96-648B6BAF075E}" name="Tabulka16" displayName="Tabulka16" ref="I2:Q12" totalsRowShown="0">
  <autoFilter ref="I2:Q12" xr:uid="{2A60D886-0658-43CE-9055-14B848CB805D}"/>
  <sortState ref="I3:Q10">
    <sortCondition ref="Q2:Q10"/>
  </sortState>
  <tableColumns count="9">
    <tableColumn id="1" xr3:uid="{98F3B870-A0E4-4659-9102-DD71E5CC0477}" name="Univerzita" dataCellStyle="40 % – Zvýraznění 2"/>
    <tableColumn id="7" xr3:uid="{7D247020-12B0-42F5-9EFD-5D7B59F8E096}" name="Body ženy" dataCellStyle="40 % – Zvýraznění 2">
      <calculatedColumnFormula>SUMIFS($F:$F,$D:$D,Tabulka16[[#This Row],[Univerzita]],$G:$G,"ž")</calculatedColumnFormula>
    </tableColumn>
    <tableColumn id="6" xr3:uid="{54B3BC30-09FE-4406-8D33-9D9A67516565}" name="Pořadí ženy" dataCellStyle="Neutrální">
      <calculatedColumnFormula>_xlfn.RANK.EQ(J3,$J$3:$J$12)</calculatedColumnFormula>
    </tableColumn>
    <tableColumn id="5" xr3:uid="{0B8808D0-D439-4CA0-AFE2-E81F88A1FEA1}" name="Body muži">
      <calculatedColumnFormula>SUMIFS($F:$F,$D:$D,Tabulka16[[#This Row],[Univerzita]],$G:$G,"m")</calculatedColumnFormula>
    </tableColumn>
    <tableColumn id="4" xr3:uid="{B203DC6C-AA1D-4C5E-AAAC-0F2E7DC8B0CF}" name="Pořadí muži" dataCellStyle="Neutrální">
      <calculatedColumnFormula>_xlfn.RANK.EQ(L3,$L$3:$L$12)</calculatedColumnFormula>
    </tableColumn>
    <tableColumn id="10" xr3:uid="{3C10484B-B261-481B-A6C5-5938284FE346}" name="Body mix" dataCellStyle="60 % – Zvýraznění 4">
      <calculatedColumnFormula>SUMIFS($F:$F,$D:$D,Tabulka16[[#This Row],[Univerzita]],$G:$G,"x")</calculatedColumnFormula>
    </tableColumn>
    <tableColumn id="9" xr3:uid="{10FD8C81-F4A6-4C7E-A0AD-C3480DF4D51E}" name="Pořadí mix" dataCellStyle="Neutrální">
      <calculatedColumnFormula>_xlfn.RANK.EQ(N3,$N$3:$N$12)</calculatedColumnFormula>
    </tableColumn>
    <tableColumn id="2" xr3:uid="{421870B5-25E3-4AE1-8550-FEE53797C756}" name="Body celkem">
      <calculatedColumnFormula>SUMIF($D:D,I3,$F:F)</calculatedColumnFormula>
    </tableColumn>
    <tableColumn id="3" xr3:uid="{8870209E-D82C-425C-9066-41DFFC97E56E}" name="Pořadí" dataCellStyle="Správně">
      <calculatedColumnFormula>_xlfn.RANK.EQ(P3,$P$3:$P$12)</calculatedColumnFormula>
    </tableColumn>
  </tableColumns>
  <tableStyleInfo name="TableStyleMedium14" showFirstColumn="0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7DDA4E-908E-4F89-84B0-F83E716DC391}" name="Tabulka167" displayName="Tabulka167" ref="I2:Q12" totalsRowShown="0">
  <autoFilter ref="I2:Q12" xr:uid="{2A60D886-0658-43CE-9055-14B848CB805D}"/>
  <sortState ref="I3:Q12">
    <sortCondition ref="Q2:Q12"/>
  </sortState>
  <tableColumns count="9">
    <tableColumn id="1" xr3:uid="{067D1815-B53D-498A-A881-06F584A7E03D}" name="Univerzita" dataCellStyle="40 % – Zvýraznění 2"/>
    <tableColumn id="7" xr3:uid="{F8E12788-7849-4565-9527-F126C8D4C3D5}" name="Body ženy" dataCellStyle="40 % – Zvýraznění 2">
      <calculatedColumnFormula>SUMIFS($F:$F,$D:$D,Tabulka167[[#This Row],[Univerzita]],$G:$G,"ž")</calculatedColumnFormula>
    </tableColumn>
    <tableColumn id="6" xr3:uid="{054B01C1-5495-4DF8-8FC5-6E0E2818ECC5}" name="Pořadí ženy" dataCellStyle="Neutrální">
      <calculatedColumnFormula>_xlfn.RANK.EQ(J3,$J$3:$J$12)</calculatedColumnFormula>
    </tableColumn>
    <tableColumn id="5" xr3:uid="{EE742963-59DE-41A4-9FC0-E4E0E3223D4E}" name="Body muži">
      <calculatedColumnFormula>SUMIFS($F:$F,$D:$D,Tabulka167[[#This Row],[Univerzita]],$G:$G,"m")</calculatedColumnFormula>
    </tableColumn>
    <tableColumn id="4" xr3:uid="{46CFF259-978D-471A-A2F2-22CF2D9DE4E4}" name="Pořadí muži" dataCellStyle="Neutrální">
      <calculatedColumnFormula>_xlfn.RANK.EQ(L3,$L$3:$L$12)</calculatedColumnFormula>
    </tableColumn>
    <tableColumn id="10" xr3:uid="{F1B59AFC-7B0F-4AE0-9BCD-42FBD0743E51}" name="Body mix" dataCellStyle="60 % – Zvýraznění 4">
      <calculatedColumnFormula>SUMIFS($F:$F,$D:$D,Tabulka167[[#This Row],[Univerzita]],$G:$G,"x")</calculatedColumnFormula>
    </tableColumn>
    <tableColumn id="9" xr3:uid="{00EA26AF-3DD1-4ED1-A7F1-84E9C68161F3}" name="Pořadí mix" dataCellStyle="Neutrální">
      <calculatedColumnFormula>_xlfn.RANK.EQ(N3,$N$3:$N$12)</calculatedColumnFormula>
    </tableColumn>
    <tableColumn id="2" xr3:uid="{599DF1CD-1C2D-4A3E-A16A-A356F468CE33}" name="Body celkem">
      <calculatedColumnFormula>SUMIF($D:D,I3,$F:F)</calculatedColumnFormula>
    </tableColumn>
    <tableColumn id="3" xr3:uid="{270A4600-DF8D-4E79-B3F5-7B6D73BBEF01}" name="Pořadí" dataCellStyle="Správně">
      <calculatedColumnFormula>_xlfn.RANK.EQ(P3,$P$3:$P$12)</calculatedColumnFormula>
    </tableColumn>
  </tableColumns>
  <tableStyleInfo name="TableStyleMedium14" showFirstColumn="0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1DAD731-EE92-455E-BFC1-01D923004CBD}" name="Tabulka1678" displayName="Tabulka1678" ref="B2:J12" totalsRowShown="0">
  <autoFilter ref="B2:J12" xr:uid="{BCC03EC0-7E5A-4391-8F81-F8EE2FB5FEB9}"/>
  <sortState ref="B3:J12">
    <sortCondition ref="J2:J12"/>
  </sortState>
  <tableColumns count="9">
    <tableColumn id="1" xr3:uid="{F9CDEB61-C879-4D66-ADF9-347667369DD9}" name="Univerzita" dataCellStyle="40 % – Zvýraznění 2"/>
    <tableColumn id="7" xr3:uid="{CA671E4B-32F1-47AE-B741-FF81BABD5B46}" name="Body ženy" dataDxfId="7" dataCellStyle="40 % – Zvýraznění 2">
      <calculatedColumnFormula>SUMIF(Tabulka167[Univerzita],Tabulka1678[[#This Row],[Univerzita]],Tabulka167[Body ženy]) + SUMIF(Tabulka16[Univerzita],Tabulka1678[[#This Row],[Univerzita]],Tabulka16[Body ženy]) + SUMIF(Tabulka1[Univerzita],Tabulka1678[[#This Row],[Univerzita]],Tabulka1[Body ženy])</calculatedColumnFormula>
    </tableColumn>
    <tableColumn id="6" xr3:uid="{A0915ADB-8676-48B0-BC89-B0A390DEA8DA}" name="Pořadí ženy" dataDxfId="6" dataCellStyle="Neutrální">
      <calculatedColumnFormula>_xlfn.RANK.EQ(C3,$C$3:$C$12)</calculatedColumnFormula>
    </tableColumn>
    <tableColumn id="5" xr3:uid="{F7E7582F-3952-4D79-90F3-491F15DE7F63}" name="Body muži" dataDxfId="5">
      <calculatedColumnFormula>SUMIF(Tabulka167[Univerzita],Tabulka1678[[#This Row],[Univerzita]],Tabulka167[Body muži]) + SUMIF(Tabulka16[Univerzita],Tabulka1678[[#This Row],[Univerzita]],Tabulka16[Body muži]) + SUMIF(Tabulka1[Univerzita],Tabulka1678[[#This Row],[Univerzita]],Tabulka1[Body muži])</calculatedColumnFormula>
    </tableColumn>
    <tableColumn id="4" xr3:uid="{24A7C7F2-9581-4229-B961-D463B92BA4EE}" name="Pořadí muži" dataDxfId="4" dataCellStyle="Neutrální">
      <calculatedColumnFormula>_xlfn.RANK.EQ(E3,$E$3:$E$12)</calculatedColumnFormula>
    </tableColumn>
    <tableColumn id="10" xr3:uid="{96B58205-B67F-438A-B3A3-68159D111DD9}" name="Body mix" dataDxfId="3" dataCellStyle="60 % – Zvýraznění 4">
      <calculatedColumnFormula>SUMIF(Tabulka167[Univerzita],Tabulka1678[[#This Row],[Univerzita]],Tabulka167[Body mix]) + SUMIF(Tabulka16[Univerzita],Tabulka1678[[#This Row],[Univerzita]],Tabulka16[Body mix]) + SUMIF(Tabulka1[Univerzita],Tabulka1678[[#This Row],[Univerzita]],Tabulka1[Body mix])</calculatedColumnFormula>
    </tableColumn>
    <tableColumn id="9" xr3:uid="{54F7C182-211B-4F3C-8B00-EDCFB0C33247}" name="Pořadí mix" dataDxfId="2" dataCellStyle="Neutrální">
      <calculatedColumnFormula>_xlfn.RANK.EQ(G3,$G$3:$G$12)</calculatedColumnFormula>
    </tableColumn>
    <tableColumn id="2" xr3:uid="{0D53972D-0B8D-4412-AE56-A86D2D94714F}" name="Body celkem" dataDxfId="1">
      <calculatedColumnFormula>SUMIF(Tabulka167[Univerzita],Tabulka1678[[#This Row],[Univerzita]],Tabulka167[Body celkem]) + SUMIF(Tabulka16[Univerzita],Tabulka1678[[#This Row],[Univerzita]],Tabulka16[Body celkem]) + SUMIF(Tabulka1[Univerzita],Tabulka1678[[#This Row],[Univerzita]],Tabulka1[Body celkem])</calculatedColumnFormula>
    </tableColumn>
    <tableColumn id="3" xr3:uid="{3D544DB6-12AC-412A-A2DA-CE577E1E3107}" name="Pořadí" dataDxfId="0" dataCellStyle="Správně">
      <calculatedColumnFormula>_xlfn.RANK.EQ(I3,$I$3:$I$12)</calculatedColumnFormula>
    </tableColumn>
  </tableColumns>
  <tableStyleInfo name="TableStyleMedium14" showFirstColumn="0" showLastColumn="1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BC49-DBE9-4CCD-B0FF-4B0553B1857B}">
  <dimension ref="B2:Q179"/>
  <sheetViews>
    <sheetView zoomScale="85" zoomScaleNormal="85" workbookViewId="0">
      <selection activeCell="K15" sqref="K15:K16"/>
    </sheetView>
  </sheetViews>
  <sheetFormatPr baseColWidth="10" defaultColWidth="8.83203125" defaultRowHeight="15" x14ac:dyDescent="0.2"/>
  <cols>
    <col min="3" max="3" width="64.5" customWidth="1"/>
    <col min="4" max="4" width="11.1640625" customWidth="1"/>
    <col min="5" max="5" width="5.5" customWidth="1"/>
    <col min="6" max="6" width="6.5" customWidth="1"/>
    <col min="7" max="7" width="0" hidden="1" customWidth="1"/>
    <col min="9" max="9" width="12.1640625" customWidth="1"/>
    <col min="10" max="13" width="8.5" style="3" customWidth="1"/>
    <col min="14" max="15" width="8.5" style="3" hidden="1" customWidth="1"/>
    <col min="16" max="16" width="8.5" style="3" customWidth="1"/>
    <col min="17" max="17" width="8.5" customWidth="1"/>
  </cols>
  <sheetData>
    <row r="2" spans="2:17" ht="36.75" customHeight="1" x14ac:dyDescent="0.3">
      <c r="C2" s="26" t="s">
        <v>73</v>
      </c>
      <c r="I2" s="13" t="s">
        <v>26</v>
      </c>
      <c r="J2" s="11" t="s">
        <v>57</v>
      </c>
      <c r="K2" s="14" t="s">
        <v>59</v>
      </c>
      <c r="L2" s="11" t="s">
        <v>58</v>
      </c>
      <c r="M2" s="14" t="s">
        <v>60</v>
      </c>
      <c r="N2" s="17" t="s">
        <v>61</v>
      </c>
      <c r="O2" s="17" t="s">
        <v>62</v>
      </c>
      <c r="P2" s="12" t="s">
        <v>27</v>
      </c>
      <c r="Q2" s="5" t="s">
        <v>25</v>
      </c>
    </row>
    <row r="3" spans="2:17" ht="22.5" customHeight="1" x14ac:dyDescent="0.2">
      <c r="B3" t="s">
        <v>0</v>
      </c>
      <c r="I3" s="7" t="s">
        <v>28</v>
      </c>
      <c r="J3" s="16">
        <f>SUMIFS($F:$F,$D:$D,Tabulka1[[#This Row],[Univerzita]],$G:$G,"ž")</f>
        <v>104</v>
      </c>
      <c r="K3" s="23">
        <f>_xlfn.RANK.EQ(J3,$J$3:$J$12)</f>
        <v>1</v>
      </c>
      <c r="L3" s="16">
        <f>SUMIFS($F:$F,$D:$D,Tabulka1[[#This Row],[Univerzita]],$G:$G,"m")</f>
        <v>104</v>
      </c>
      <c r="M3" s="23">
        <f t="shared" ref="M3:M10" si="0">_xlfn.RANK.EQ(L3,$L$3:$L$12)</f>
        <v>1</v>
      </c>
      <c r="N3" s="16">
        <f>SUMIFS($F:$F,$D:$D,Tabulka1[[#This Row],[Univerzita]],$G:$G,"x")</f>
        <v>0</v>
      </c>
      <c r="O3" s="23">
        <f t="shared" ref="O3:O10" si="1">_xlfn.RANK.EQ(N3,$N$3:$N$12)</f>
        <v>1</v>
      </c>
      <c r="P3" s="10">
        <f>SUMIF($D:D,I3,$F:F)</f>
        <v>208</v>
      </c>
      <c r="Q3" s="25">
        <f t="shared" ref="Q3:Q10" si="2">_xlfn.RANK.EQ(P3,$P$3:$P$12)</f>
        <v>1</v>
      </c>
    </row>
    <row r="4" spans="2:17" ht="22.5" customHeight="1" x14ac:dyDescent="0.2">
      <c r="B4" t="s">
        <v>25</v>
      </c>
      <c r="C4" t="s">
        <v>24</v>
      </c>
      <c r="D4" s="4" t="s">
        <v>26</v>
      </c>
      <c r="E4" s="2" t="s">
        <v>55</v>
      </c>
      <c r="F4" s="2" t="s">
        <v>56</v>
      </c>
      <c r="I4" s="7" t="s">
        <v>12</v>
      </c>
      <c r="J4" s="19">
        <f>SUMIFS($F:$F,$D:$D,Tabulka1[[#This Row],[Univerzita]],$G:$G,"ž")</f>
        <v>48</v>
      </c>
      <c r="K4" s="23">
        <f t="shared" ref="K4:K10" si="3">_xlfn.RANK.EQ(J4,$J$3:$J$12)</f>
        <v>2</v>
      </c>
      <c r="L4" s="19">
        <f>SUMIFS($F:$F,$D:$D,Tabulka1[[#This Row],[Univerzita]],$G:$G,"m")</f>
        <v>56</v>
      </c>
      <c r="M4" s="23">
        <f t="shared" si="0"/>
        <v>3</v>
      </c>
      <c r="N4" s="19">
        <f>SUMIFS($F:$F,$D:$D,Tabulka1[[#This Row],[Univerzita]],$G:$G,"x")</f>
        <v>0</v>
      </c>
      <c r="O4" s="24">
        <f t="shared" si="1"/>
        <v>1</v>
      </c>
      <c r="P4" s="10">
        <f>SUMIF($D:D,I4,$F:F)</f>
        <v>104</v>
      </c>
      <c r="Q4" s="25">
        <f t="shared" si="2"/>
        <v>2</v>
      </c>
    </row>
    <row r="5" spans="2:17" ht="22.5" customHeight="1" x14ac:dyDescent="0.2">
      <c r="B5" s="6">
        <v>1</v>
      </c>
      <c r="C5" s="2" t="s">
        <v>17</v>
      </c>
      <c r="D5" t="s">
        <v>28</v>
      </c>
      <c r="E5" s="18">
        <f>MIN(MAX($B$5:$B$11),12)-IF(B5=1,B5-1,B5)+1</f>
        <v>8</v>
      </c>
      <c r="F5">
        <f>E5*MID($B$3,6,1)</f>
        <v>64</v>
      </c>
      <c r="G5" s="15" t="str">
        <f>MID($B$3,1,1)</f>
        <v>ž</v>
      </c>
      <c r="I5" s="7" t="s">
        <v>11</v>
      </c>
      <c r="J5" s="16">
        <f>SUMIFS($F:$F,$D:$D,Tabulka1[[#This Row],[Univerzita]],$G:$G,"ž")</f>
        <v>24</v>
      </c>
      <c r="K5" s="23">
        <f t="shared" si="3"/>
        <v>4</v>
      </c>
      <c r="L5" s="16">
        <f>SUMIFS($F:$F,$D:$D,Tabulka1[[#This Row],[Univerzita]],$G:$G,"m")</f>
        <v>80</v>
      </c>
      <c r="M5" s="23">
        <f t="shared" si="0"/>
        <v>2</v>
      </c>
      <c r="N5" s="16">
        <f>SUMIFS($F:$F,$D:$D,Tabulka1[[#This Row],[Univerzita]],$G:$G,"x")</f>
        <v>0</v>
      </c>
      <c r="O5" s="24">
        <f t="shared" si="1"/>
        <v>1</v>
      </c>
      <c r="P5" s="10">
        <f>SUMIF($D:D,I5,$F:F)</f>
        <v>104</v>
      </c>
      <c r="Q5" s="25">
        <f t="shared" si="2"/>
        <v>2</v>
      </c>
    </row>
    <row r="6" spans="2:17" ht="22.5" customHeight="1" x14ac:dyDescent="0.2">
      <c r="B6" s="6">
        <v>2</v>
      </c>
      <c r="C6" s="2" t="s">
        <v>16</v>
      </c>
      <c r="D6" t="s">
        <v>12</v>
      </c>
      <c r="E6" s="18">
        <f t="shared" ref="E6:E11" si="4">MIN(MAX($B$5:$B$11),12)-IF(B6=1,B6-1,B6)+1</f>
        <v>6</v>
      </c>
      <c r="F6">
        <f t="shared" ref="F6:F11" si="5">E6*MID($B$3,6,1)</f>
        <v>48</v>
      </c>
      <c r="G6" s="15" t="str">
        <f t="shared" ref="G6:G11" si="6">MID($B$3,1,1)</f>
        <v>ž</v>
      </c>
      <c r="I6" s="7" t="s">
        <v>6</v>
      </c>
      <c r="J6" s="19">
        <f>SUMIFS($F:$F,$D:$D,Tabulka1[[#This Row],[Univerzita]],$G:$G,"ž")</f>
        <v>32</v>
      </c>
      <c r="K6" s="23">
        <f t="shared" si="3"/>
        <v>3</v>
      </c>
      <c r="L6" s="19">
        <f>SUMIFS($F:$F,$D:$D,Tabulka1[[#This Row],[Univerzita]],$G:$G,"m")</f>
        <v>24</v>
      </c>
      <c r="M6" s="23">
        <f t="shared" si="0"/>
        <v>6</v>
      </c>
      <c r="N6" s="19">
        <f>SUMIFS($F:$F,$D:$D,Tabulka1[[#This Row],[Univerzita]],$G:$G,"x")</f>
        <v>0</v>
      </c>
      <c r="O6" s="24">
        <f t="shared" si="1"/>
        <v>1</v>
      </c>
      <c r="P6" s="10">
        <f>SUMIF($D:D,I6,$F:F)</f>
        <v>56</v>
      </c>
      <c r="Q6" s="25">
        <f t="shared" si="2"/>
        <v>4</v>
      </c>
    </row>
    <row r="7" spans="2:17" ht="22.5" customHeight="1" x14ac:dyDescent="0.2">
      <c r="B7" s="6">
        <v>3</v>
      </c>
      <c r="C7" s="2" t="s">
        <v>15</v>
      </c>
      <c r="D7" t="s">
        <v>28</v>
      </c>
      <c r="E7" s="18">
        <f t="shared" si="4"/>
        <v>5</v>
      </c>
      <c r="F7">
        <f t="shared" si="5"/>
        <v>40</v>
      </c>
      <c r="G7" s="15" t="str">
        <f t="shared" si="6"/>
        <v>ž</v>
      </c>
      <c r="I7" s="7" t="s">
        <v>1</v>
      </c>
      <c r="J7" s="16">
        <f>SUMIFS($F:$F,$D:$D,Tabulka1[[#This Row],[Univerzita]],$G:$G,"ž")</f>
        <v>16</v>
      </c>
      <c r="K7" s="23">
        <f t="shared" si="3"/>
        <v>5</v>
      </c>
      <c r="L7" s="16">
        <f>SUMIFS($F:$F,$D:$D,Tabulka1[[#This Row],[Univerzita]],$G:$G,"m")</f>
        <v>40</v>
      </c>
      <c r="M7" s="23">
        <f t="shared" si="0"/>
        <v>5</v>
      </c>
      <c r="N7" s="16">
        <f>SUMIFS($F:$F,$D:$D,Tabulka1[[#This Row],[Univerzita]],$G:$G,"x")</f>
        <v>0</v>
      </c>
      <c r="O7" s="24">
        <f t="shared" si="1"/>
        <v>1</v>
      </c>
      <c r="P7" s="10">
        <f>SUMIF($D:D,I7,$F:F)</f>
        <v>56</v>
      </c>
      <c r="Q7" s="25">
        <f t="shared" si="2"/>
        <v>4</v>
      </c>
    </row>
    <row r="8" spans="2:17" ht="22.5" customHeight="1" x14ac:dyDescent="0.2">
      <c r="B8" s="6">
        <v>4</v>
      </c>
      <c r="C8" s="2" t="s">
        <v>14</v>
      </c>
      <c r="D8" t="s">
        <v>6</v>
      </c>
      <c r="E8" s="18">
        <f t="shared" si="4"/>
        <v>4</v>
      </c>
      <c r="F8">
        <f t="shared" si="5"/>
        <v>32</v>
      </c>
      <c r="G8" s="15" t="str">
        <f t="shared" si="6"/>
        <v>ž</v>
      </c>
      <c r="I8" s="7" t="s">
        <v>22</v>
      </c>
      <c r="J8" s="19">
        <f>SUMIFS($F:$F,$D:$D,Tabulka1[[#This Row],[Univerzita]],$G:$G,"ž")</f>
        <v>0</v>
      </c>
      <c r="K8" s="23">
        <f t="shared" si="3"/>
        <v>7</v>
      </c>
      <c r="L8" s="19">
        <f>SUMIFS($F:$F,$D:$D,Tabulka1[[#This Row],[Univerzita]],$G:$G,"m")</f>
        <v>48</v>
      </c>
      <c r="M8" s="23">
        <f t="shared" si="0"/>
        <v>4</v>
      </c>
      <c r="N8" s="19">
        <f>SUMIFS($F:$F,$D:$D,Tabulka1[[#This Row],[Univerzita]],$G:$G,"x")</f>
        <v>0</v>
      </c>
      <c r="O8" s="24">
        <f t="shared" si="1"/>
        <v>1</v>
      </c>
      <c r="P8" s="10">
        <f>SUMIF($D:D,I8,$F:F)</f>
        <v>48</v>
      </c>
      <c r="Q8" s="25">
        <f t="shared" si="2"/>
        <v>6</v>
      </c>
    </row>
    <row r="9" spans="2:17" ht="22.5" customHeight="1" x14ac:dyDescent="0.2">
      <c r="B9" s="6">
        <v>5</v>
      </c>
      <c r="C9" s="2" t="s">
        <v>13</v>
      </c>
      <c r="D9" t="s">
        <v>11</v>
      </c>
      <c r="E9" s="18">
        <f t="shared" si="4"/>
        <v>3</v>
      </c>
      <c r="F9">
        <f t="shared" si="5"/>
        <v>24</v>
      </c>
      <c r="G9" s="15" t="str">
        <f t="shared" si="6"/>
        <v>ž</v>
      </c>
      <c r="I9" s="9" t="s">
        <v>63</v>
      </c>
      <c r="J9" s="16">
        <f>SUMIFS($F:$F,$D:$D,Tabulka1[[#This Row],[Univerzita]],$G:$G,"ž")</f>
        <v>0</v>
      </c>
      <c r="K9" s="23">
        <f t="shared" si="3"/>
        <v>7</v>
      </c>
      <c r="L9" s="16">
        <f>SUMIFS($F:$F,$D:$D,Tabulka1[[#This Row],[Univerzita]],$G:$G,"m")</f>
        <v>16</v>
      </c>
      <c r="M9" s="23">
        <f t="shared" si="0"/>
        <v>7</v>
      </c>
      <c r="N9" s="16">
        <f>SUMIFS($F:$F,$D:$D,Tabulka1[[#This Row],[Univerzita]],$G:$G,"x")</f>
        <v>0</v>
      </c>
      <c r="O9" s="24">
        <f t="shared" si="1"/>
        <v>1</v>
      </c>
      <c r="P9" s="10">
        <f>SUMIF($D:D,I9,$F:F)</f>
        <v>16</v>
      </c>
      <c r="Q9" s="25">
        <f t="shared" si="2"/>
        <v>7</v>
      </c>
    </row>
    <row r="10" spans="2:17" ht="22.5" customHeight="1" x14ac:dyDescent="0.2">
      <c r="B10" s="6">
        <v>6</v>
      </c>
      <c r="C10" s="2" t="s">
        <v>3</v>
      </c>
      <c r="D10" t="s">
        <v>1</v>
      </c>
      <c r="E10" s="18">
        <f t="shared" si="4"/>
        <v>2</v>
      </c>
      <c r="F10">
        <f t="shared" si="5"/>
        <v>16</v>
      </c>
      <c r="G10" s="15" t="str">
        <f t="shared" si="6"/>
        <v>ž</v>
      </c>
      <c r="I10" s="9" t="s">
        <v>2</v>
      </c>
      <c r="J10" s="19">
        <f>SUMIFS($F:$F,$D:$D,Tabulka1[[#This Row],[Univerzita]],$G:$G,"ž")</f>
        <v>8</v>
      </c>
      <c r="K10" s="23">
        <f t="shared" si="3"/>
        <v>6</v>
      </c>
      <c r="L10" s="19">
        <f>SUMIFS($F:$F,$D:$D,Tabulka1[[#This Row],[Univerzita]],$G:$G,"m")</f>
        <v>0</v>
      </c>
      <c r="M10" s="23">
        <f t="shared" si="0"/>
        <v>8</v>
      </c>
      <c r="N10" s="19">
        <f>SUMIFS($F:$F,$D:$D,Tabulka1[[#This Row],[Univerzita]],$G:$G,"x")</f>
        <v>0</v>
      </c>
      <c r="O10" s="24">
        <f t="shared" si="1"/>
        <v>1</v>
      </c>
      <c r="P10" s="10">
        <f>SUMIF($D:D,I10,$F:F)</f>
        <v>8</v>
      </c>
      <c r="Q10" s="25">
        <f t="shared" si="2"/>
        <v>8</v>
      </c>
    </row>
    <row r="11" spans="2:17" ht="22.5" customHeight="1" x14ac:dyDescent="0.2">
      <c r="B11" s="6">
        <v>7</v>
      </c>
      <c r="C11" s="2" t="s">
        <v>4</v>
      </c>
      <c r="D11" t="s">
        <v>2</v>
      </c>
      <c r="E11" s="18">
        <f t="shared" si="4"/>
        <v>1</v>
      </c>
      <c r="F11">
        <f t="shared" si="5"/>
        <v>8</v>
      </c>
      <c r="G11" s="15" t="str">
        <f t="shared" si="6"/>
        <v>ž</v>
      </c>
      <c r="I11" s="7" t="s">
        <v>70</v>
      </c>
      <c r="J11" s="16">
        <f>SUMIFS($F:$F,$D:$D,Tabulka1[[#This Row],[Univerzita]],$G:$G,"ž")</f>
        <v>0</v>
      </c>
      <c r="K11" s="23">
        <f t="shared" ref="K11:K12" si="7">_xlfn.RANK.EQ(J11,$J$3:$J$12)</f>
        <v>7</v>
      </c>
      <c r="L11" s="16">
        <f>SUMIFS($F:$F,$D:$D,Tabulka1[[#This Row],[Univerzita]],$G:$G,"m")</f>
        <v>0</v>
      </c>
      <c r="M11" s="23">
        <f t="shared" ref="M11:M12" si="8">_xlfn.RANK.EQ(L11,$L$3:$L$12)</f>
        <v>8</v>
      </c>
      <c r="N11" s="16">
        <f>SUMIFS($F:$F,$D:$D,Tabulka1[[#This Row],[Univerzita]],$G:$G,"x")</f>
        <v>0</v>
      </c>
      <c r="O11" s="24">
        <f t="shared" ref="O11:O12" si="9">_xlfn.RANK.EQ(N11,$N$3:$N$12)</f>
        <v>1</v>
      </c>
      <c r="P11" s="10">
        <f>SUMIF($D:D,I11,$F:F)</f>
        <v>0</v>
      </c>
      <c r="Q11" s="25">
        <f t="shared" ref="Q11:Q12" si="10">_xlfn.RANK.EQ(P11,$P$3:$P$12)</f>
        <v>9</v>
      </c>
    </row>
    <row r="12" spans="2:17" ht="22.5" customHeight="1" x14ac:dyDescent="0.2">
      <c r="C12" s="8" t="s">
        <v>4</v>
      </c>
      <c r="I12" s="7" t="s">
        <v>72</v>
      </c>
      <c r="J12" s="19">
        <f>SUMIFS($F:$F,$D:$D,Tabulka1[[#This Row],[Univerzita]],$G:$G,"ž")</f>
        <v>0</v>
      </c>
      <c r="K12" s="23">
        <f t="shared" si="7"/>
        <v>7</v>
      </c>
      <c r="L12" s="19">
        <f>SUMIFS($F:$F,$D:$D,Tabulka1[[#This Row],[Univerzita]],$G:$G,"m")</f>
        <v>0</v>
      </c>
      <c r="M12" s="23">
        <f t="shared" si="8"/>
        <v>8</v>
      </c>
      <c r="N12" s="19">
        <f>SUMIFS($F:$F,$D:$D,Tabulka1[[#This Row],[Univerzita]],$G:$G,"x")</f>
        <v>0</v>
      </c>
      <c r="O12" s="24">
        <f t="shared" si="9"/>
        <v>1</v>
      </c>
      <c r="P12" s="10">
        <f>SUMIF($D:D,I12,$F:F)</f>
        <v>0</v>
      </c>
      <c r="Q12" s="25">
        <f t="shared" si="10"/>
        <v>9</v>
      </c>
    </row>
    <row r="13" spans="2:17" ht="22.5" customHeight="1" x14ac:dyDescent="0.2">
      <c r="K13"/>
    </row>
    <row r="14" spans="2:17" ht="22.5" customHeight="1" x14ac:dyDescent="0.2">
      <c r="B14" t="s">
        <v>5</v>
      </c>
    </row>
    <row r="15" spans="2:17" ht="22.5" customHeight="1" x14ac:dyDescent="0.2">
      <c r="B15" t="s">
        <v>25</v>
      </c>
      <c r="C15" t="s">
        <v>24</v>
      </c>
      <c r="D15" s="4" t="s">
        <v>26</v>
      </c>
      <c r="E15" s="2" t="s">
        <v>55</v>
      </c>
      <c r="F15" s="2" t="s">
        <v>56</v>
      </c>
    </row>
    <row r="16" spans="2:17" ht="22.5" customHeight="1" x14ac:dyDescent="0.2">
      <c r="B16" s="6">
        <v>1</v>
      </c>
      <c r="C16" s="2" t="s">
        <v>21</v>
      </c>
      <c r="D16" t="s">
        <v>11</v>
      </c>
      <c r="E16" s="18">
        <f>MIN(MAX($B$16:$B$24),12)-IF(B16=1,B16-1,B16)+1</f>
        <v>10</v>
      </c>
      <c r="F16">
        <f t="shared" ref="F16:F24" si="11">E16*MID($B$14,6,1)</f>
        <v>80</v>
      </c>
      <c r="G16" s="15" t="str">
        <f t="shared" ref="G16:G24" si="12">MID($B$14,1,1)</f>
        <v>m</v>
      </c>
    </row>
    <row r="17" spans="2:7" ht="22.5" customHeight="1" x14ac:dyDescent="0.2">
      <c r="B17" s="6">
        <v>2</v>
      </c>
      <c r="C17" s="2" t="s">
        <v>20</v>
      </c>
      <c r="D17" t="s">
        <v>28</v>
      </c>
      <c r="E17" s="18">
        <f t="shared" ref="E17:E24" si="13">MIN(MAX($B$16:$B$24),12)-IF(B17=1,B17-1,B17)+1</f>
        <v>8</v>
      </c>
      <c r="F17">
        <f t="shared" si="11"/>
        <v>64</v>
      </c>
      <c r="G17" s="15" t="str">
        <f t="shared" si="12"/>
        <v>m</v>
      </c>
    </row>
    <row r="18" spans="2:7" ht="22.5" customHeight="1" x14ac:dyDescent="0.2">
      <c r="B18" s="6">
        <v>3</v>
      </c>
      <c r="C18" s="2" t="s">
        <v>19</v>
      </c>
      <c r="D18" t="s">
        <v>12</v>
      </c>
      <c r="E18" s="18">
        <f t="shared" si="13"/>
        <v>7</v>
      </c>
      <c r="F18">
        <f t="shared" si="11"/>
        <v>56</v>
      </c>
      <c r="G18" s="15" t="str">
        <f t="shared" si="12"/>
        <v>m</v>
      </c>
    </row>
    <row r="19" spans="2:7" ht="22.5" customHeight="1" x14ac:dyDescent="0.2">
      <c r="B19" s="6">
        <v>4</v>
      </c>
      <c r="C19" s="2" t="s">
        <v>18</v>
      </c>
      <c r="D19" t="s">
        <v>22</v>
      </c>
      <c r="E19" s="18">
        <f t="shared" si="13"/>
        <v>6</v>
      </c>
      <c r="F19">
        <f t="shared" si="11"/>
        <v>48</v>
      </c>
      <c r="G19" s="15" t="str">
        <f t="shared" si="12"/>
        <v>m</v>
      </c>
    </row>
    <row r="20" spans="2:7" ht="22.5" customHeight="1" x14ac:dyDescent="0.2">
      <c r="B20" s="6">
        <v>5</v>
      </c>
      <c r="C20" s="2" t="s">
        <v>23</v>
      </c>
      <c r="D20" t="s">
        <v>28</v>
      </c>
      <c r="E20" s="18">
        <f t="shared" si="13"/>
        <v>5</v>
      </c>
      <c r="F20">
        <f t="shared" si="11"/>
        <v>40</v>
      </c>
      <c r="G20" s="15" t="str">
        <f t="shared" si="12"/>
        <v>m</v>
      </c>
    </row>
    <row r="21" spans="2:7" ht="22.5" customHeight="1" x14ac:dyDescent="0.2">
      <c r="B21" s="6">
        <v>6</v>
      </c>
      <c r="C21" s="2" t="s">
        <v>10</v>
      </c>
      <c r="D21" t="s">
        <v>1</v>
      </c>
      <c r="E21" s="18">
        <f t="shared" si="13"/>
        <v>4</v>
      </c>
      <c r="F21">
        <f t="shared" si="11"/>
        <v>32</v>
      </c>
      <c r="G21" s="15" t="str">
        <f t="shared" si="12"/>
        <v>m</v>
      </c>
    </row>
    <row r="22" spans="2:7" ht="22.5" customHeight="1" x14ac:dyDescent="0.2">
      <c r="B22" s="6">
        <v>7</v>
      </c>
      <c r="C22" s="2" t="s">
        <v>9</v>
      </c>
      <c r="D22" t="s">
        <v>6</v>
      </c>
      <c r="E22" s="18">
        <f t="shared" si="13"/>
        <v>3</v>
      </c>
      <c r="F22">
        <f t="shared" si="11"/>
        <v>24</v>
      </c>
      <c r="G22" s="15" t="str">
        <f t="shared" si="12"/>
        <v>m</v>
      </c>
    </row>
    <row r="23" spans="2:7" ht="22.5" customHeight="1" x14ac:dyDescent="0.2">
      <c r="B23" s="6">
        <v>8</v>
      </c>
      <c r="C23" s="2" t="s">
        <v>8</v>
      </c>
      <c r="D23" t="s">
        <v>63</v>
      </c>
      <c r="E23" s="18">
        <f t="shared" si="13"/>
        <v>2</v>
      </c>
      <c r="F23">
        <f t="shared" si="11"/>
        <v>16</v>
      </c>
      <c r="G23" s="15" t="str">
        <f t="shared" si="12"/>
        <v>m</v>
      </c>
    </row>
    <row r="24" spans="2:7" ht="22.5" customHeight="1" x14ac:dyDescent="0.2">
      <c r="B24" s="6">
        <v>9</v>
      </c>
      <c r="C24" s="2" t="s">
        <v>7</v>
      </c>
      <c r="D24" t="s">
        <v>1</v>
      </c>
      <c r="E24" s="18">
        <f t="shared" si="13"/>
        <v>1</v>
      </c>
      <c r="F24">
        <f t="shared" si="11"/>
        <v>8</v>
      </c>
      <c r="G24" s="15" t="str">
        <f t="shared" si="12"/>
        <v>m</v>
      </c>
    </row>
    <row r="25" spans="2:7" ht="22.5" customHeight="1" x14ac:dyDescent="0.2"/>
    <row r="26" spans="2:7" ht="22.5" customHeight="1" x14ac:dyDescent="0.2"/>
    <row r="27" spans="2:7" ht="22.5" customHeight="1" x14ac:dyDescent="0.2"/>
    <row r="28" spans="2:7" ht="22.5" customHeight="1" x14ac:dyDescent="0.2"/>
    <row r="29" spans="2:7" ht="22.5" customHeight="1" x14ac:dyDescent="0.2"/>
    <row r="30" spans="2:7" ht="22.5" customHeight="1" x14ac:dyDescent="0.2"/>
    <row r="31" spans="2:7" ht="22.5" customHeight="1" x14ac:dyDescent="0.2"/>
    <row r="32" spans="2:7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</sheetData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E62C-BB8D-491F-8101-E4F9CE5E8D63}">
  <dimension ref="B2:Q165"/>
  <sheetViews>
    <sheetView topLeftCell="B1" workbookViewId="0">
      <selection activeCell="I2" sqref="I2:Q12"/>
    </sheetView>
  </sheetViews>
  <sheetFormatPr baseColWidth="10" defaultColWidth="8.83203125" defaultRowHeight="15" x14ac:dyDescent="0.2"/>
  <cols>
    <col min="1" max="2" width="9.1640625" customWidth="1"/>
    <col min="3" max="3" width="64.5" customWidth="1"/>
    <col min="4" max="4" width="11.1640625" customWidth="1"/>
    <col min="5" max="5" width="5.5" customWidth="1"/>
    <col min="6" max="6" width="6.5" customWidth="1"/>
    <col min="7" max="7" width="0" hidden="1" customWidth="1"/>
    <col min="8" max="8" width="9.1640625" customWidth="1"/>
    <col min="9" max="9" width="12.1640625" customWidth="1"/>
    <col min="10" max="17" width="8.5" customWidth="1"/>
  </cols>
  <sheetData>
    <row r="2" spans="2:17" ht="36.75" customHeight="1" x14ac:dyDescent="0.3">
      <c r="C2" s="26" t="s">
        <v>74</v>
      </c>
      <c r="I2" s="13" t="s">
        <v>26</v>
      </c>
      <c r="J2" s="11" t="s">
        <v>57</v>
      </c>
      <c r="K2" s="14" t="s">
        <v>59</v>
      </c>
      <c r="L2" s="11" t="s">
        <v>58</v>
      </c>
      <c r="M2" s="14" t="s">
        <v>60</v>
      </c>
      <c r="N2" s="17" t="s">
        <v>61</v>
      </c>
      <c r="O2" s="17" t="s">
        <v>62</v>
      </c>
      <c r="P2" s="12" t="s">
        <v>27</v>
      </c>
      <c r="Q2" s="5" t="s">
        <v>25</v>
      </c>
    </row>
    <row r="3" spans="2:17" ht="22.5" customHeight="1" x14ac:dyDescent="0.2">
      <c r="B3" t="s">
        <v>29</v>
      </c>
      <c r="I3" s="7" t="s">
        <v>28</v>
      </c>
      <c r="J3" s="16">
        <f>SUMIFS($F:$F,$D:$D,Tabulka16[[#This Row],[Univerzita]],$G:$G,"ž")</f>
        <v>22</v>
      </c>
      <c r="K3" s="21">
        <f t="shared" ref="K3:K10" si="0">_xlfn.RANK.EQ(J3,$J$3:$J$12)</f>
        <v>1</v>
      </c>
      <c r="L3" s="16">
        <f>SUMIFS($F:$F,$D:$D,Tabulka16[[#This Row],[Univerzita]],$G:$G,"m")</f>
        <v>35</v>
      </c>
      <c r="M3" s="21">
        <f t="shared" ref="M3:M10" si="1">_xlfn.RANK.EQ(L3,$L$3:$L$12)</f>
        <v>1</v>
      </c>
      <c r="N3" s="16">
        <f>SUMIFS($F:$F,$D:$D,Tabulka16[[#This Row],[Univerzita]],$G:$G,"x")</f>
        <v>24</v>
      </c>
      <c r="O3" s="21">
        <f t="shared" ref="O3:O10" si="2">_xlfn.RANK.EQ(N3,$N$3:$N$12)</f>
        <v>1</v>
      </c>
      <c r="P3" s="10">
        <f>SUMIF($D:D,I3,$F:F)</f>
        <v>81</v>
      </c>
      <c r="Q3" s="20">
        <f t="shared" ref="Q3:Q10" si="3">_xlfn.RANK.EQ(P3,$P$3:$P$12)</f>
        <v>1</v>
      </c>
    </row>
    <row r="4" spans="2:17" ht="22.5" customHeight="1" x14ac:dyDescent="0.2">
      <c r="B4" t="s">
        <v>25</v>
      </c>
      <c r="C4" t="s">
        <v>24</v>
      </c>
      <c r="D4" s="4" t="s">
        <v>26</v>
      </c>
      <c r="E4" s="2" t="s">
        <v>55</v>
      </c>
      <c r="F4" s="2" t="s">
        <v>56</v>
      </c>
      <c r="I4" s="7" t="s">
        <v>1</v>
      </c>
      <c r="J4" s="19">
        <f>SUMIFS($F:$F,$D:$D,Tabulka16[[#This Row],[Univerzita]],$G:$G,"ž")</f>
        <v>13</v>
      </c>
      <c r="K4" s="21">
        <f t="shared" si="0"/>
        <v>2</v>
      </c>
      <c r="L4" s="19">
        <f>SUMIFS($F:$F,$D:$D,Tabulka16[[#This Row],[Univerzita]],$G:$G,"m")</f>
        <v>28</v>
      </c>
      <c r="M4" s="21">
        <f t="shared" si="1"/>
        <v>2</v>
      </c>
      <c r="N4" s="19">
        <f>SUMIFS($F:$F,$D:$D,Tabulka16[[#This Row],[Univerzita]],$G:$G,"x")</f>
        <v>20</v>
      </c>
      <c r="O4" s="22">
        <f t="shared" si="2"/>
        <v>2</v>
      </c>
      <c r="P4" s="10">
        <f>SUMIF($D:D,I4,$F:F)</f>
        <v>61</v>
      </c>
      <c r="Q4" s="20">
        <f t="shared" si="3"/>
        <v>2</v>
      </c>
    </row>
    <row r="5" spans="2:17" ht="22.5" customHeight="1" x14ac:dyDescent="0.2">
      <c r="B5" s="6">
        <v>1</v>
      </c>
      <c r="C5" t="s">
        <v>30</v>
      </c>
      <c r="D5" t="s">
        <v>28</v>
      </c>
      <c r="E5" s="18">
        <f>MIN(MAX($B$5:$B$10),12)-IF(B5=1,B5-1,B5)+1</f>
        <v>7</v>
      </c>
      <c r="F5">
        <f>E5*MID($B$3,6,1)</f>
        <v>7</v>
      </c>
      <c r="G5" s="15" t="str">
        <f>MID($B$3,1,1)</f>
        <v>ž</v>
      </c>
      <c r="I5" s="9" t="s">
        <v>63</v>
      </c>
      <c r="J5" s="16">
        <f>SUMIFS($F:$F,$D:$D,Tabulka16[[#This Row],[Univerzita]],$G:$G,"ž")</f>
        <v>0</v>
      </c>
      <c r="K5" s="21">
        <f t="shared" si="0"/>
        <v>4</v>
      </c>
      <c r="L5" s="16">
        <f>SUMIFS($F:$F,$D:$D,Tabulka16[[#This Row],[Univerzita]],$G:$G,"m")</f>
        <v>12</v>
      </c>
      <c r="M5" s="21">
        <f t="shared" si="1"/>
        <v>3</v>
      </c>
      <c r="N5" s="16">
        <f>SUMIFS($F:$F,$D:$D,Tabulka16[[#This Row],[Univerzita]],$G:$G,"x")</f>
        <v>0</v>
      </c>
      <c r="O5" s="22">
        <f t="shared" si="2"/>
        <v>3</v>
      </c>
      <c r="P5" s="10">
        <f>SUMIF($D:D,I5,$F:F)</f>
        <v>12</v>
      </c>
      <c r="Q5" s="20">
        <f t="shared" si="3"/>
        <v>3</v>
      </c>
    </row>
    <row r="6" spans="2:17" ht="22.5" customHeight="1" x14ac:dyDescent="0.2">
      <c r="B6" s="6">
        <v>2</v>
      </c>
      <c r="C6" t="s">
        <v>31</v>
      </c>
      <c r="D6" t="s">
        <v>1</v>
      </c>
      <c r="E6" s="18">
        <f t="shared" ref="E6:E10" si="4">MIN(MAX($B$5:$B$10),12)-IF(B6=1,B6-1,B6)+1</f>
        <v>5</v>
      </c>
      <c r="F6">
        <f t="shared" ref="F6:F10" si="5">E6*MID($B$3,6,1)</f>
        <v>5</v>
      </c>
      <c r="G6" s="15" t="str">
        <f t="shared" ref="G6:G10" si="6">MID($B$3,1,1)</f>
        <v>ž</v>
      </c>
      <c r="I6" s="7" t="s">
        <v>2</v>
      </c>
      <c r="J6" s="19">
        <f>SUMIFS($F:$F,$D:$D,Tabulka16[[#This Row],[Univerzita]],$G:$G,"ž")</f>
        <v>3</v>
      </c>
      <c r="K6" s="21">
        <f t="shared" si="0"/>
        <v>3</v>
      </c>
      <c r="L6" s="19">
        <f>SUMIFS($F:$F,$D:$D,Tabulka16[[#This Row],[Univerzita]],$G:$G,"m")</f>
        <v>0</v>
      </c>
      <c r="M6" s="21">
        <f t="shared" si="1"/>
        <v>4</v>
      </c>
      <c r="N6" s="19">
        <f>SUMIFS($F:$F,$D:$D,Tabulka16[[#This Row],[Univerzita]],$G:$G,"x")</f>
        <v>0</v>
      </c>
      <c r="O6" s="22">
        <f t="shared" si="2"/>
        <v>3</v>
      </c>
      <c r="P6" s="10">
        <f>SUMIF($D:D,I6,$F:F)</f>
        <v>3</v>
      </c>
      <c r="Q6" s="20">
        <f t="shared" si="3"/>
        <v>4</v>
      </c>
    </row>
    <row r="7" spans="2:17" ht="22.5" customHeight="1" x14ac:dyDescent="0.2">
      <c r="B7" s="6">
        <v>3</v>
      </c>
      <c r="C7" t="s">
        <v>32</v>
      </c>
      <c r="D7" t="s">
        <v>1</v>
      </c>
      <c r="E7" s="18">
        <f t="shared" si="4"/>
        <v>4</v>
      </c>
      <c r="F7">
        <f t="shared" si="5"/>
        <v>4</v>
      </c>
      <c r="G7" s="15" t="str">
        <f t="shared" si="6"/>
        <v>ž</v>
      </c>
      <c r="I7" s="7" t="s">
        <v>12</v>
      </c>
      <c r="J7" s="16">
        <f>SUMIFS($F:$F,$D:$D,Tabulka16[[#This Row],[Univerzita]],$G:$G,"ž")</f>
        <v>0</v>
      </c>
      <c r="K7" s="21">
        <f t="shared" si="0"/>
        <v>4</v>
      </c>
      <c r="L7" s="16">
        <f>SUMIFS($F:$F,$D:$D,Tabulka16[[#This Row],[Univerzita]],$G:$G,"m")</f>
        <v>0</v>
      </c>
      <c r="M7" s="21">
        <f t="shared" si="1"/>
        <v>4</v>
      </c>
      <c r="N7" s="16">
        <f>SUMIFS($F:$F,$D:$D,Tabulka16[[#This Row],[Univerzita]],$G:$G,"x")</f>
        <v>0</v>
      </c>
      <c r="O7" s="22">
        <f t="shared" si="2"/>
        <v>3</v>
      </c>
      <c r="P7" s="10">
        <f>SUMIF($D:D,I7,$F:F)</f>
        <v>0</v>
      </c>
      <c r="Q7" s="20">
        <f t="shared" si="3"/>
        <v>5</v>
      </c>
    </row>
    <row r="8" spans="2:17" ht="22.5" customHeight="1" x14ac:dyDescent="0.2">
      <c r="B8" s="6">
        <v>4</v>
      </c>
      <c r="C8" t="s">
        <v>33</v>
      </c>
      <c r="D8" t="s">
        <v>2</v>
      </c>
      <c r="E8" s="18">
        <f t="shared" si="4"/>
        <v>3</v>
      </c>
      <c r="F8">
        <f t="shared" si="5"/>
        <v>3</v>
      </c>
      <c r="G8" s="15" t="str">
        <f t="shared" si="6"/>
        <v>ž</v>
      </c>
      <c r="I8" s="7" t="s">
        <v>11</v>
      </c>
      <c r="J8" s="19">
        <f>SUMIFS($F:$F,$D:$D,Tabulka16[[#This Row],[Univerzita]],$G:$G,"ž")</f>
        <v>0</v>
      </c>
      <c r="K8" s="21">
        <f t="shared" si="0"/>
        <v>4</v>
      </c>
      <c r="L8" s="19">
        <f>SUMIFS($F:$F,$D:$D,Tabulka16[[#This Row],[Univerzita]],$G:$G,"m")</f>
        <v>0</v>
      </c>
      <c r="M8" s="21">
        <f t="shared" si="1"/>
        <v>4</v>
      </c>
      <c r="N8" s="19">
        <f>SUMIFS($F:$F,$D:$D,Tabulka16[[#This Row],[Univerzita]],$G:$G,"x")</f>
        <v>0</v>
      </c>
      <c r="O8" s="22">
        <f t="shared" si="2"/>
        <v>3</v>
      </c>
      <c r="P8" s="10">
        <f>SUMIF($D:D,I8,$F:F)</f>
        <v>0</v>
      </c>
      <c r="Q8" s="20">
        <f t="shared" si="3"/>
        <v>5</v>
      </c>
    </row>
    <row r="9" spans="2:17" ht="22.5" customHeight="1" x14ac:dyDescent="0.2">
      <c r="B9" s="6">
        <v>5</v>
      </c>
      <c r="C9" t="s">
        <v>34</v>
      </c>
      <c r="D9" t="s">
        <v>28</v>
      </c>
      <c r="E9" s="18">
        <f t="shared" si="4"/>
        <v>2</v>
      </c>
      <c r="F9">
        <f t="shared" si="5"/>
        <v>2</v>
      </c>
      <c r="G9" s="15" t="str">
        <f t="shared" si="6"/>
        <v>ž</v>
      </c>
      <c r="I9" s="7" t="s">
        <v>6</v>
      </c>
      <c r="J9" s="16">
        <f>SUMIFS($F:$F,$D:$D,Tabulka16[[#This Row],[Univerzita]],$G:$G,"ž")</f>
        <v>0</v>
      </c>
      <c r="K9" s="21">
        <f t="shared" si="0"/>
        <v>4</v>
      </c>
      <c r="L9" s="16">
        <f>SUMIFS($F:$F,$D:$D,Tabulka16[[#This Row],[Univerzita]],$G:$G,"m")</f>
        <v>0</v>
      </c>
      <c r="M9" s="21">
        <f t="shared" si="1"/>
        <v>4</v>
      </c>
      <c r="N9" s="16">
        <f>SUMIFS($F:$F,$D:$D,Tabulka16[[#This Row],[Univerzita]],$G:$G,"x")</f>
        <v>0</v>
      </c>
      <c r="O9" s="22">
        <f t="shared" si="2"/>
        <v>3</v>
      </c>
      <c r="P9" s="10">
        <f>SUMIF($D:D,I9,$F:F)</f>
        <v>0</v>
      </c>
      <c r="Q9" s="20">
        <f t="shared" si="3"/>
        <v>5</v>
      </c>
    </row>
    <row r="10" spans="2:17" ht="22.5" customHeight="1" x14ac:dyDescent="0.2">
      <c r="B10" s="6">
        <v>6</v>
      </c>
      <c r="C10" t="s">
        <v>35</v>
      </c>
      <c r="D10" t="s">
        <v>28</v>
      </c>
      <c r="E10" s="18">
        <f t="shared" si="4"/>
        <v>1</v>
      </c>
      <c r="F10">
        <f t="shared" si="5"/>
        <v>1</v>
      </c>
      <c r="G10" s="15" t="str">
        <f t="shared" si="6"/>
        <v>ž</v>
      </c>
      <c r="I10" s="7" t="s">
        <v>22</v>
      </c>
      <c r="J10" s="19">
        <f>SUMIFS($F:$F,$D:$D,Tabulka16[[#This Row],[Univerzita]],$G:$G,"ž")</f>
        <v>0</v>
      </c>
      <c r="K10" s="21">
        <f t="shared" si="0"/>
        <v>4</v>
      </c>
      <c r="L10" s="19">
        <f>SUMIFS($F:$F,$D:$D,Tabulka16[[#This Row],[Univerzita]],$G:$G,"m")</f>
        <v>0</v>
      </c>
      <c r="M10" s="21">
        <f t="shared" si="1"/>
        <v>4</v>
      </c>
      <c r="N10" s="19">
        <f>SUMIFS($F:$F,$D:$D,Tabulka16[[#This Row],[Univerzita]],$G:$G,"x")</f>
        <v>0</v>
      </c>
      <c r="O10" s="22">
        <f t="shared" si="2"/>
        <v>3</v>
      </c>
      <c r="P10" s="10">
        <f>SUMIF($D:D,I10,$F:F)</f>
        <v>0</v>
      </c>
      <c r="Q10" s="20">
        <f t="shared" si="3"/>
        <v>5</v>
      </c>
    </row>
    <row r="11" spans="2:17" ht="22.5" customHeight="1" x14ac:dyDescent="0.2">
      <c r="B11" s="6"/>
      <c r="C11" s="2"/>
      <c r="G11" s="15"/>
      <c r="I11" s="7" t="s">
        <v>70</v>
      </c>
      <c r="J11" s="16">
        <f>SUMIFS($F:$F,$D:$D,Tabulka16[[#This Row],[Univerzita]],$G:$G,"ž")</f>
        <v>0</v>
      </c>
      <c r="K11" s="21">
        <f t="shared" ref="K11:K12" si="7">_xlfn.RANK.EQ(J11,$J$3:$J$12)</f>
        <v>4</v>
      </c>
      <c r="L11" s="16">
        <f>SUMIFS($F:$F,$D:$D,Tabulka16[[#This Row],[Univerzita]],$G:$G,"m")</f>
        <v>0</v>
      </c>
      <c r="M11" s="21">
        <f t="shared" ref="M11:M12" si="8">_xlfn.RANK.EQ(L11,$L$3:$L$12)</f>
        <v>4</v>
      </c>
      <c r="N11" s="16">
        <f>SUMIFS($F:$F,$D:$D,Tabulka16[[#This Row],[Univerzita]],$G:$G,"x")</f>
        <v>0</v>
      </c>
      <c r="O11" s="22">
        <f t="shared" ref="O11:O12" si="9">_xlfn.RANK.EQ(N11,$N$3:$N$12)</f>
        <v>3</v>
      </c>
      <c r="P11" s="10">
        <f>SUMIF($D:D,I11,$F:F)</f>
        <v>0</v>
      </c>
      <c r="Q11" s="20">
        <f t="shared" ref="Q11:Q12" si="10">_xlfn.RANK.EQ(P11,$P$3:$P$12)</f>
        <v>5</v>
      </c>
    </row>
    <row r="12" spans="2:17" ht="22.5" customHeight="1" x14ac:dyDescent="0.2">
      <c r="B12" t="s">
        <v>36</v>
      </c>
      <c r="G12" s="15"/>
      <c r="I12" s="7" t="s">
        <v>72</v>
      </c>
      <c r="J12" s="19">
        <f>SUMIFS($F:$F,$D:$D,Tabulka16[[#This Row],[Univerzita]],$G:$G,"ž")</f>
        <v>0</v>
      </c>
      <c r="K12" s="21">
        <f t="shared" si="7"/>
        <v>4</v>
      </c>
      <c r="L12" s="19">
        <f>SUMIFS($F:$F,$D:$D,Tabulka16[[#This Row],[Univerzita]],$G:$G,"m")</f>
        <v>0</v>
      </c>
      <c r="M12" s="21">
        <f t="shared" si="8"/>
        <v>4</v>
      </c>
      <c r="N12" s="19">
        <f>SUMIFS($F:$F,$D:$D,Tabulka16[[#This Row],[Univerzita]],$G:$G,"x")</f>
        <v>0</v>
      </c>
      <c r="O12" s="22">
        <f t="shared" si="9"/>
        <v>3</v>
      </c>
      <c r="P12" s="10">
        <f>SUMIF($D:D,I12,$F:F)</f>
        <v>0</v>
      </c>
      <c r="Q12" s="20">
        <f t="shared" si="10"/>
        <v>5</v>
      </c>
    </row>
    <row r="13" spans="2:17" ht="22.5" customHeight="1" x14ac:dyDescent="0.2">
      <c r="B13" t="s">
        <v>25</v>
      </c>
      <c r="C13" t="s">
        <v>24</v>
      </c>
      <c r="D13" s="4" t="s">
        <v>26</v>
      </c>
      <c r="E13" s="2" t="s">
        <v>55</v>
      </c>
      <c r="F13" s="2" t="s">
        <v>56</v>
      </c>
      <c r="G13" s="15"/>
    </row>
    <row r="14" spans="2:17" ht="22.5" customHeight="1" x14ac:dyDescent="0.2">
      <c r="B14" s="6">
        <v>1</v>
      </c>
      <c r="C14" t="s">
        <v>37</v>
      </c>
      <c r="D14" t="s">
        <v>28</v>
      </c>
      <c r="E14" s="18">
        <f>MIN(MAX($B$14:$B$17),12)-IF(B14=1,B14-1,B14)+1</f>
        <v>5</v>
      </c>
      <c r="F14">
        <f>E14*MID($B$12,6,1)</f>
        <v>5</v>
      </c>
      <c r="G14" s="15" t="str">
        <f>MID($B$12,1,1)</f>
        <v>m</v>
      </c>
    </row>
    <row r="15" spans="2:17" ht="22.5" customHeight="1" x14ac:dyDescent="0.2">
      <c r="B15" s="6">
        <v>2</v>
      </c>
      <c r="C15" t="s">
        <v>38</v>
      </c>
      <c r="D15" t="s">
        <v>28</v>
      </c>
      <c r="E15" s="18">
        <f t="shared" ref="E15:E17" si="11">MIN(MAX($B$14:$B$17),12)-IF(B15=1,B15-1,B15)+1</f>
        <v>3</v>
      </c>
      <c r="F15">
        <f t="shared" ref="F15:F17" si="12">E15*MID($B$12,6,1)</f>
        <v>3</v>
      </c>
      <c r="G15" s="15" t="str">
        <f t="shared" ref="G15:G17" si="13">MID($B$12,1,1)</f>
        <v>m</v>
      </c>
    </row>
    <row r="16" spans="2:17" ht="22.5" customHeight="1" x14ac:dyDescent="0.2">
      <c r="B16" s="6">
        <v>3</v>
      </c>
      <c r="C16" t="s">
        <v>39</v>
      </c>
      <c r="D16" t="s">
        <v>28</v>
      </c>
      <c r="E16" s="18">
        <f t="shared" si="11"/>
        <v>2</v>
      </c>
      <c r="F16">
        <f t="shared" si="12"/>
        <v>2</v>
      </c>
      <c r="G16" s="15" t="str">
        <f t="shared" si="13"/>
        <v>m</v>
      </c>
    </row>
    <row r="17" spans="2:7" ht="22.5" customHeight="1" x14ac:dyDescent="0.2">
      <c r="B17" s="6">
        <v>4</v>
      </c>
      <c r="C17" t="s">
        <v>40</v>
      </c>
      <c r="D17" t="s">
        <v>28</v>
      </c>
      <c r="E17" s="18">
        <f t="shared" si="11"/>
        <v>1</v>
      </c>
      <c r="F17">
        <f t="shared" si="12"/>
        <v>1</v>
      </c>
      <c r="G17" s="15" t="str">
        <f t="shared" si="13"/>
        <v>m</v>
      </c>
    </row>
    <row r="18" spans="2:7" ht="22.5" customHeight="1" x14ac:dyDescent="0.2">
      <c r="B18" s="6"/>
      <c r="G18" s="15"/>
    </row>
    <row r="19" spans="2:7" ht="22.5" customHeight="1" x14ac:dyDescent="0.2">
      <c r="B19" t="s">
        <v>41</v>
      </c>
      <c r="G19" s="15"/>
    </row>
    <row r="20" spans="2:7" ht="22.5" customHeight="1" x14ac:dyDescent="0.2">
      <c r="B20" t="s">
        <v>25</v>
      </c>
      <c r="C20" t="s">
        <v>24</v>
      </c>
      <c r="D20" s="4" t="s">
        <v>26</v>
      </c>
      <c r="E20" s="2" t="s">
        <v>55</v>
      </c>
      <c r="F20" s="2" t="s">
        <v>56</v>
      </c>
      <c r="G20" s="15"/>
    </row>
    <row r="21" spans="2:7" ht="22.5" customHeight="1" x14ac:dyDescent="0.2">
      <c r="B21" s="6">
        <v>1</v>
      </c>
      <c r="C21" s="2" t="s">
        <v>42</v>
      </c>
      <c r="D21" t="s">
        <v>28</v>
      </c>
      <c r="E21" s="18">
        <f>MIN(MAX($B$21:$B$22),12)-IF(B21=1,B21-1,B21)+1</f>
        <v>3</v>
      </c>
      <c r="F21">
        <f>E21*MID($B$19,6,1)</f>
        <v>12</v>
      </c>
      <c r="G21" s="15" t="str">
        <f>MID($B$19,1,1)</f>
        <v>ž</v>
      </c>
    </row>
    <row r="22" spans="2:7" ht="22.5" customHeight="1" x14ac:dyDescent="0.2">
      <c r="B22" s="6">
        <v>2</v>
      </c>
      <c r="C22" s="2" t="s">
        <v>43</v>
      </c>
      <c r="D22" t="s">
        <v>1</v>
      </c>
      <c r="E22" s="18">
        <f>MIN(MAX($B$21:$B$22),12)-IF(B22=1,B22-1,B22)+1</f>
        <v>1</v>
      </c>
      <c r="F22">
        <f>E22*MID($B$19,6,1)</f>
        <v>4</v>
      </c>
      <c r="G22" s="15" t="str">
        <f>MID($B$19,1,1)</f>
        <v>ž</v>
      </c>
    </row>
    <row r="23" spans="2:7" ht="22.5" customHeight="1" x14ac:dyDescent="0.2">
      <c r="B23" s="6"/>
      <c r="G23" s="15"/>
    </row>
    <row r="24" spans="2:7" ht="22.5" customHeight="1" x14ac:dyDescent="0.2">
      <c r="B24" t="s">
        <v>44</v>
      </c>
      <c r="G24" s="15"/>
    </row>
    <row r="25" spans="2:7" ht="22.5" customHeight="1" x14ac:dyDescent="0.2">
      <c r="B25" t="s">
        <v>25</v>
      </c>
      <c r="C25" t="s">
        <v>24</v>
      </c>
      <c r="D25" s="4" t="s">
        <v>26</v>
      </c>
      <c r="E25" s="2" t="s">
        <v>55</v>
      </c>
      <c r="F25" s="2" t="s">
        <v>56</v>
      </c>
      <c r="G25" s="15"/>
    </row>
    <row r="26" spans="2:7" ht="22.5" customHeight="1" x14ac:dyDescent="0.2">
      <c r="B26" s="6">
        <v>1</v>
      </c>
      <c r="C26" s="2" t="s">
        <v>45</v>
      </c>
      <c r="D26" t="s">
        <v>28</v>
      </c>
      <c r="E26" s="18">
        <f>MIN(MAX($B$26:$B$30),12)-IF(B26=1,B26-1,B26)+1</f>
        <v>6</v>
      </c>
      <c r="F26">
        <f>E26*MID($B$24,6,1)</f>
        <v>24</v>
      </c>
      <c r="G26" s="15" t="str">
        <f>MID($B$24,1,1)</f>
        <v>m</v>
      </c>
    </row>
    <row r="27" spans="2:7" ht="22.5" customHeight="1" x14ac:dyDescent="0.2">
      <c r="B27" s="6">
        <v>2</v>
      </c>
      <c r="C27" s="2" t="s">
        <v>46</v>
      </c>
      <c r="D27" t="s">
        <v>1</v>
      </c>
      <c r="E27" s="18">
        <f t="shared" ref="E27:E30" si="14">MIN(MAX($B$26:$B$30),12)-IF(B27=1,B27-1,B27)+1</f>
        <v>4</v>
      </c>
      <c r="F27">
        <f t="shared" ref="F27:F30" si="15">E27*MID($B$24,6,1)</f>
        <v>16</v>
      </c>
      <c r="G27" s="15" t="str">
        <f t="shared" ref="G27:G30" si="16">MID($B$24,1,1)</f>
        <v>m</v>
      </c>
    </row>
    <row r="28" spans="2:7" ht="22.5" customHeight="1" x14ac:dyDescent="0.2">
      <c r="B28" s="6">
        <v>3</v>
      </c>
      <c r="C28" s="2" t="s">
        <v>47</v>
      </c>
      <c r="D28" t="s">
        <v>63</v>
      </c>
      <c r="E28" s="18">
        <f t="shared" si="14"/>
        <v>3</v>
      </c>
      <c r="F28">
        <f t="shared" si="15"/>
        <v>12</v>
      </c>
      <c r="G28" s="15" t="str">
        <f t="shared" si="16"/>
        <v>m</v>
      </c>
    </row>
    <row r="29" spans="2:7" ht="22.5" customHeight="1" x14ac:dyDescent="0.2">
      <c r="B29" s="6">
        <v>4</v>
      </c>
      <c r="C29" s="2" t="s">
        <v>48</v>
      </c>
      <c r="D29" t="s">
        <v>1</v>
      </c>
      <c r="E29" s="18">
        <f t="shared" si="14"/>
        <v>2</v>
      </c>
      <c r="F29">
        <f t="shared" si="15"/>
        <v>8</v>
      </c>
      <c r="G29" s="15" t="str">
        <f t="shared" si="16"/>
        <v>m</v>
      </c>
    </row>
    <row r="30" spans="2:7" ht="22.5" customHeight="1" x14ac:dyDescent="0.2">
      <c r="B30" s="6">
        <v>5</v>
      </c>
      <c r="C30" s="2" t="s">
        <v>49</v>
      </c>
      <c r="D30" t="s">
        <v>1</v>
      </c>
      <c r="E30" s="18">
        <f t="shared" si="14"/>
        <v>1</v>
      </c>
      <c r="F30">
        <f t="shared" si="15"/>
        <v>4</v>
      </c>
      <c r="G30" s="15" t="str">
        <f t="shared" si="16"/>
        <v>m</v>
      </c>
    </row>
    <row r="31" spans="2:7" ht="22.5" customHeight="1" x14ac:dyDescent="0.2">
      <c r="G31" s="15"/>
    </row>
    <row r="32" spans="2:7" ht="22.5" customHeight="1" x14ac:dyDescent="0.2">
      <c r="B32" t="s">
        <v>50</v>
      </c>
      <c r="G32" s="15"/>
    </row>
    <row r="33" spans="2:7" ht="22.5" customHeight="1" x14ac:dyDescent="0.2">
      <c r="B33" t="s">
        <v>25</v>
      </c>
      <c r="C33" t="s">
        <v>24</v>
      </c>
      <c r="D33" s="4" t="s">
        <v>26</v>
      </c>
      <c r="E33" s="2" t="s">
        <v>55</v>
      </c>
      <c r="F33" s="2" t="s">
        <v>56</v>
      </c>
      <c r="G33" s="15"/>
    </row>
    <row r="34" spans="2:7" ht="22.5" customHeight="1" x14ac:dyDescent="0.2">
      <c r="B34" s="6">
        <v>1</v>
      </c>
      <c r="C34" s="1" t="s">
        <v>51</v>
      </c>
      <c r="D34" t="s">
        <v>28</v>
      </c>
      <c r="E34" s="18">
        <f>MIN(MAX($B$34:$B$37),12)-IF(B34=1,B34-1,B34)+1</f>
        <v>5</v>
      </c>
      <c r="F34">
        <f>E34*MID($B$32,5,1)</f>
        <v>20</v>
      </c>
      <c r="G34" s="15" t="str">
        <f>MID($B$32,3,1)</f>
        <v>x</v>
      </c>
    </row>
    <row r="35" spans="2:7" ht="22.5" customHeight="1" x14ac:dyDescent="0.2">
      <c r="B35" s="6">
        <v>2</v>
      </c>
      <c r="C35" s="2" t="s">
        <v>52</v>
      </c>
      <c r="D35" t="s">
        <v>1</v>
      </c>
      <c r="E35" s="18">
        <f t="shared" ref="E35:E37" si="17">MIN(MAX($B$34:$B$37),12)-IF(B35=1,B35-1,B35)+1</f>
        <v>3</v>
      </c>
      <c r="F35">
        <f t="shared" ref="F35:F37" si="18">E35*MID($B$32,5,1)</f>
        <v>12</v>
      </c>
      <c r="G35" s="15" t="str">
        <f t="shared" ref="G35:G37" si="19">MID($B$32,3,1)</f>
        <v>x</v>
      </c>
    </row>
    <row r="36" spans="2:7" ht="22.5" customHeight="1" x14ac:dyDescent="0.2">
      <c r="B36" s="6">
        <v>3</v>
      </c>
      <c r="C36" s="1" t="s">
        <v>53</v>
      </c>
      <c r="D36" t="s">
        <v>1</v>
      </c>
      <c r="E36" s="18">
        <f t="shared" si="17"/>
        <v>2</v>
      </c>
      <c r="F36">
        <f t="shared" si="18"/>
        <v>8</v>
      </c>
      <c r="G36" s="15" t="str">
        <f t="shared" si="19"/>
        <v>x</v>
      </c>
    </row>
    <row r="37" spans="2:7" ht="22.5" customHeight="1" x14ac:dyDescent="0.2">
      <c r="B37" s="6">
        <v>4</v>
      </c>
      <c r="C37" s="1" t="s">
        <v>54</v>
      </c>
      <c r="D37" t="s">
        <v>28</v>
      </c>
      <c r="E37" s="18">
        <f t="shared" si="17"/>
        <v>1</v>
      </c>
      <c r="F37">
        <f t="shared" si="18"/>
        <v>4</v>
      </c>
      <c r="G37" s="15" t="str">
        <f t="shared" si="19"/>
        <v>x</v>
      </c>
    </row>
    <row r="38" spans="2:7" ht="22.5" customHeight="1" x14ac:dyDescent="0.2">
      <c r="B38" s="6"/>
      <c r="G38" s="15"/>
    </row>
    <row r="39" spans="2:7" ht="22.5" customHeight="1" x14ac:dyDescent="0.2">
      <c r="G39" s="15"/>
    </row>
    <row r="40" spans="2:7" ht="22.5" customHeight="1" x14ac:dyDescent="0.2">
      <c r="G40" s="15"/>
    </row>
    <row r="41" spans="2:7" ht="22.5" customHeight="1" x14ac:dyDescent="0.2">
      <c r="G41" s="15"/>
    </row>
    <row r="42" spans="2:7" ht="22.5" customHeight="1" x14ac:dyDescent="0.2">
      <c r="G42" s="15"/>
    </row>
    <row r="43" spans="2:7" ht="22.5" customHeight="1" x14ac:dyDescent="0.2">
      <c r="G43" s="15"/>
    </row>
    <row r="44" spans="2:7" ht="22.5" customHeight="1" x14ac:dyDescent="0.2">
      <c r="G44" s="15"/>
    </row>
    <row r="45" spans="2:7" ht="22.5" customHeight="1" x14ac:dyDescent="0.2"/>
    <row r="46" spans="2:7" ht="22.5" customHeight="1" x14ac:dyDescent="0.2"/>
    <row r="47" spans="2:7" ht="22.5" customHeight="1" x14ac:dyDescent="0.2"/>
    <row r="48" spans="2:7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</sheetData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8CEA-98A1-4A92-A103-C2C54AF8766C}">
  <dimension ref="A2:Q165"/>
  <sheetViews>
    <sheetView topLeftCell="A6" workbookViewId="0">
      <selection activeCell="B26" sqref="B26"/>
    </sheetView>
  </sheetViews>
  <sheetFormatPr baseColWidth="10" defaultColWidth="8.83203125" defaultRowHeight="15" x14ac:dyDescent="0.2"/>
  <cols>
    <col min="1" max="2" width="9.1640625" customWidth="1"/>
    <col min="3" max="3" width="64.5" customWidth="1"/>
    <col min="4" max="4" width="11.1640625" customWidth="1"/>
    <col min="5" max="5" width="5.5" customWidth="1"/>
    <col min="6" max="6" width="6.5" customWidth="1"/>
    <col min="7" max="7" width="9.1640625" hidden="1" customWidth="1"/>
    <col min="8" max="8" width="9.1640625" customWidth="1"/>
    <col min="9" max="9" width="12.1640625" customWidth="1"/>
    <col min="10" max="13" width="8.5" customWidth="1"/>
    <col min="14" max="15" width="8.5" hidden="1" customWidth="1"/>
    <col min="16" max="17" width="8.5" customWidth="1"/>
  </cols>
  <sheetData>
    <row r="2" spans="1:17" ht="36.75" customHeight="1" x14ac:dyDescent="0.3">
      <c r="C2" s="26" t="s">
        <v>75</v>
      </c>
      <c r="I2" s="13" t="s">
        <v>26</v>
      </c>
      <c r="J2" s="11" t="s">
        <v>57</v>
      </c>
      <c r="K2" s="14" t="s">
        <v>59</v>
      </c>
      <c r="L2" s="11" t="s">
        <v>58</v>
      </c>
      <c r="M2" s="14" t="s">
        <v>60</v>
      </c>
      <c r="N2" s="17" t="s">
        <v>61</v>
      </c>
      <c r="O2" s="17" t="s">
        <v>62</v>
      </c>
      <c r="P2" s="12" t="s">
        <v>27</v>
      </c>
      <c r="Q2" s="5" t="s">
        <v>25</v>
      </c>
    </row>
    <row r="3" spans="1:17" ht="22.5" customHeight="1" x14ac:dyDescent="0.2">
      <c r="B3" t="s">
        <v>41</v>
      </c>
      <c r="I3" s="7" t="s">
        <v>72</v>
      </c>
      <c r="J3" s="16">
        <f>SUMIFS($F:$F,$D:$D,Tabulka167[[#This Row],[Univerzita]],$G:$G,"ž")</f>
        <v>0</v>
      </c>
      <c r="K3" s="23">
        <f t="shared" ref="K3:K12" si="0">_xlfn.RANK.EQ(J3,$J$3:$J$12)</f>
        <v>3</v>
      </c>
      <c r="L3" s="16">
        <f>SUMIFS($F:$F,$D:$D,Tabulka167[[#This Row],[Univerzita]],$G:$G,"m")</f>
        <v>56</v>
      </c>
      <c r="M3" s="23">
        <f t="shared" ref="M3:M12" si="1">_xlfn.RANK.EQ(L3,$L$3:$L$12)</f>
        <v>1</v>
      </c>
      <c r="N3" s="16">
        <f>SUMIFS($F:$F,$D:$D,Tabulka167[[#This Row],[Univerzita]],$G:$G,"x")</f>
        <v>0</v>
      </c>
      <c r="O3" s="23">
        <f t="shared" ref="O3:O12" si="2">_xlfn.RANK.EQ(N3,$N$3:$N$12)</f>
        <v>1</v>
      </c>
      <c r="P3" s="10">
        <f>SUMIF($D:D,I3,$F:F)</f>
        <v>56</v>
      </c>
      <c r="Q3" s="25">
        <f t="shared" ref="Q3:Q12" si="3">_xlfn.RANK.EQ(P3,$P$3:$P$12)</f>
        <v>1</v>
      </c>
    </row>
    <row r="4" spans="1:17" ht="22.5" customHeight="1" x14ac:dyDescent="0.2">
      <c r="B4" t="s">
        <v>25</v>
      </c>
      <c r="C4" t="s">
        <v>24</v>
      </c>
      <c r="D4" s="4" t="s">
        <v>26</v>
      </c>
      <c r="E4" s="2" t="s">
        <v>55</v>
      </c>
      <c r="F4" s="2" t="s">
        <v>56</v>
      </c>
      <c r="I4" s="7" t="s">
        <v>1</v>
      </c>
      <c r="J4" s="16">
        <f>SUMIFS($F:$F,$D:$D,Tabulka167[[#This Row],[Univerzita]],$G:$G,"ž")</f>
        <v>28</v>
      </c>
      <c r="K4" s="23">
        <f t="shared" si="0"/>
        <v>1</v>
      </c>
      <c r="L4" s="16">
        <f>SUMIFS($F:$F,$D:$D,Tabulka167[[#This Row],[Univerzita]],$G:$G,"m")</f>
        <v>16</v>
      </c>
      <c r="M4" s="23">
        <f t="shared" si="1"/>
        <v>3</v>
      </c>
      <c r="N4" s="16">
        <f>SUMIFS($F:$F,$D:$D,Tabulka167[[#This Row],[Univerzita]],$G:$G,"x")</f>
        <v>0</v>
      </c>
      <c r="O4" s="24">
        <f t="shared" si="2"/>
        <v>1</v>
      </c>
      <c r="P4" s="10">
        <f>SUMIF($D:D,I4,$F:F)</f>
        <v>44</v>
      </c>
      <c r="Q4" s="25">
        <f t="shared" si="3"/>
        <v>2</v>
      </c>
    </row>
    <row r="5" spans="1:17" ht="22.5" customHeight="1" x14ac:dyDescent="0.2">
      <c r="A5">
        <v>5</v>
      </c>
      <c r="B5" s="6">
        <v>1</v>
      </c>
      <c r="C5" s="2" t="s">
        <v>68</v>
      </c>
      <c r="D5" t="s">
        <v>28</v>
      </c>
      <c r="E5" s="18">
        <f>MIN(MAX($B$5:$B$8),12)-IF(B5=1,B5-1,B5)+1</f>
        <v>4</v>
      </c>
      <c r="F5">
        <f>E5*MID($B$3,6,1)</f>
        <v>16</v>
      </c>
      <c r="G5" s="15" t="str">
        <f>MID($B$3,1,1)</f>
        <v>ž</v>
      </c>
      <c r="I5" s="7" t="s">
        <v>28</v>
      </c>
      <c r="J5" s="16">
        <f>SUMIFS($F:$F,$D:$D,Tabulka167[[#This Row],[Univerzita]],$G:$G,"ž")</f>
        <v>16</v>
      </c>
      <c r="K5" s="23">
        <f t="shared" si="0"/>
        <v>2</v>
      </c>
      <c r="L5" s="16">
        <f>SUMIFS($F:$F,$D:$D,Tabulka167[[#This Row],[Univerzita]],$G:$G,"m")</f>
        <v>28</v>
      </c>
      <c r="M5" s="23">
        <f t="shared" si="1"/>
        <v>2</v>
      </c>
      <c r="N5" s="16">
        <f>SUMIFS($F:$F,$D:$D,Tabulka167[[#This Row],[Univerzita]],$G:$G,"x")</f>
        <v>0</v>
      </c>
      <c r="O5" s="24">
        <f t="shared" si="2"/>
        <v>1</v>
      </c>
      <c r="P5" s="10">
        <f>SUMIF($D:D,I5,$F:F)</f>
        <v>44</v>
      </c>
      <c r="Q5" s="25">
        <f t="shared" si="3"/>
        <v>2</v>
      </c>
    </row>
    <row r="6" spans="1:17" ht="22.5" customHeight="1" x14ac:dyDescent="0.2">
      <c r="A6">
        <v>6</v>
      </c>
      <c r="B6" s="6">
        <v>2</v>
      </c>
      <c r="C6" s="2" t="s">
        <v>78</v>
      </c>
      <c r="D6" t="s">
        <v>1</v>
      </c>
      <c r="E6" s="18">
        <f>MIN(MAX($B$5:$B$8),12)-IF(B6=1,B6-1,B6)+1</f>
        <v>2</v>
      </c>
      <c r="F6">
        <f t="shared" ref="F6:F7" si="4">E6*MID($B$3,6,1)</f>
        <v>8</v>
      </c>
      <c r="G6" s="15" t="str">
        <f t="shared" ref="G6:G7" si="5">MID($B$3,1,1)</f>
        <v>ž</v>
      </c>
      <c r="I6" s="9" t="s">
        <v>63</v>
      </c>
      <c r="J6" s="16">
        <f>SUMIFS($F:$F,$D:$D,Tabulka167[[#This Row],[Univerzita]],$G:$G,"ž")</f>
        <v>0</v>
      </c>
      <c r="K6" s="23">
        <f t="shared" si="0"/>
        <v>3</v>
      </c>
      <c r="L6" s="16">
        <f>SUMIFS($F:$F,$D:$D,Tabulka167[[#This Row],[Univerzita]],$G:$G,"m")</f>
        <v>12</v>
      </c>
      <c r="M6" s="23">
        <f t="shared" si="1"/>
        <v>4</v>
      </c>
      <c r="N6" s="16">
        <f>SUMIFS($F:$F,$D:$D,Tabulka167[[#This Row],[Univerzita]],$G:$G,"x")</f>
        <v>0</v>
      </c>
      <c r="O6" s="24">
        <f t="shared" si="2"/>
        <v>1</v>
      </c>
      <c r="P6" s="10">
        <f>SUMIF($D:D,I6,$F:F)</f>
        <v>12</v>
      </c>
      <c r="Q6" s="25">
        <f t="shared" si="3"/>
        <v>4</v>
      </c>
    </row>
    <row r="7" spans="1:17" ht="22.5" customHeight="1" x14ac:dyDescent="0.2">
      <c r="A7">
        <v>7</v>
      </c>
      <c r="B7" s="6">
        <v>3</v>
      </c>
      <c r="C7" s="2" t="s">
        <v>79</v>
      </c>
      <c r="D7" t="s">
        <v>1</v>
      </c>
      <c r="E7" s="18">
        <f>MIN(MAX($B$5:$B$8),12)-IF(B7=1,B7-1,B7)+1</f>
        <v>1</v>
      </c>
      <c r="F7">
        <f t="shared" si="4"/>
        <v>4</v>
      </c>
      <c r="G7" s="15" t="str">
        <f t="shared" si="5"/>
        <v>ž</v>
      </c>
      <c r="I7" s="7" t="s">
        <v>70</v>
      </c>
      <c r="J7" s="16">
        <f>SUMIFS($F:$F,$D:$D,Tabulka167[[#This Row],[Univerzita]],$G:$G,"ž")</f>
        <v>0</v>
      </c>
      <c r="K7" s="23">
        <f t="shared" si="0"/>
        <v>3</v>
      </c>
      <c r="L7" s="16">
        <f>SUMIFS($F:$F,$D:$D,Tabulka167[[#This Row],[Univerzita]],$G:$G,"m")</f>
        <v>8</v>
      </c>
      <c r="M7" s="23">
        <f t="shared" si="1"/>
        <v>5</v>
      </c>
      <c r="N7" s="16">
        <f>SUMIFS($F:$F,$D:$D,Tabulka167[[#This Row],[Univerzita]],$G:$G,"x")</f>
        <v>0</v>
      </c>
      <c r="O7" s="24">
        <f t="shared" si="2"/>
        <v>1</v>
      </c>
      <c r="P7" s="10">
        <f>SUMIF($D:D,I7,$F:F)</f>
        <v>8</v>
      </c>
      <c r="Q7" s="25">
        <f t="shared" si="3"/>
        <v>5</v>
      </c>
    </row>
    <row r="8" spans="1:17" ht="22.5" customHeight="1" x14ac:dyDescent="0.2">
      <c r="B8" s="6"/>
      <c r="E8" s="18"/>
      <c r="G8" s="15"/>
      <c r="I8" s="7" t="s">
        <v>2</v>
      </c>
      <c r="J8" s="16">
        <f>SUMIFS($F:$F,$D:$D,Tabulka167[[#This Row],[Univerzita]],$G:$G,"ž")</f>
        <v>0</v>
      </c>
      <c r="K8" s="23">
        <f t="shared" si="0"/>
        <v>3</v>
      </c>
      <c r="L8" s="16">
        <f>SUMIFS($F:$F,$D:$D,Tabulka167[[#This Row],[Univerzita]],$G:$G,"m")</f>
        <v>0</v>
      </c>
      <c r="M8" s="23">
        <f t="shared" si="1"/>
        <v>6</v>
      </c>
      <c r="N8" s="16">
        <f>SUMIFS($F:$F,$D:$D,Tabulka167[[#This Row],[Univerzita]],$G:$G,"x")</f>
        <v>0</v>
      </c>
      <c r="O8" s="24">
        <f t="shared" si="2"/>
        <v>1</v>
      </c>
      <c r="P8" s="10">
        <f>SUMIF($D:D,I8,$F:F)</f>
        <v>0</v>
      </c>
      <c r="Q8" s="25">
        <f t="shared" si="3"/>
        <v>6</v>
      </c>
    </row>
    <row r="9" spans="1:17" ht="22.5" customHeight="1" x14ac:dyDescent="0.2">
      <c r="B9" t="s">
        <v>44</v>
      </c>
      <c r="C9" s="2" t="s">
        <v>80</v>
      </c>
      <c r="G9" s="15"/>
      <c r="I9" s="7" t="s">
        <v>12</v>
      </c>
      <c r="J9" s="16">
        <f>SUMIFS($F:$F,$D:$D,Tabulka167[[#This Row],[Univerzita]],$G:$G,"ž")</f>
        <v>0</v>
      </c>
      <c r="K9" s="23">
        <f t="shared" si="0"/>
        <v>3</v>
      </c>
      <c r="L9" s="16">
        <f>SUMIFS($F:$F,$D:$D,Tabulka167[[#This Row],[Univerzita]],$G:$G,"m")</f>
        <v>0</v>
      </c>
      <c r="M9" s="23">
        <f t="shared" si="1"/>
        <v>6</v>
      </c>
      <c r="N9" s="16">
        <f>SUMIFS($F:$F,$D:$D,Tabulka167[[#This Row],[Univerzita]],$G:$G,"x")</f>
        <v>0</v>
      </c>
      <c r="O9" s="24">
        <f t="shared" si="2"/>
        <v>1</v>
      </c>
      <c r="P9" s="10">
        <f>SUMIF($D:D,I9,$F:F)</f>
        <v>0</v>
      </c>
      <c r="Q9" s="25">
        <f t="shared" si="3"/>
        <v>6</v>
      </c>
    </row>
    <row r="10" spans="1:17" ht="22.5" customHeight="1" x14ac:dyDescent="0.2">
      <c r="B10" t="s">
        <v>25</v>
      </c>
      <c r="C10" t="s">
        <v>24</v>
      </c>
      <c r="D10" s="4" t="s">
        <v>26</v>
      </c>
      <c r="E10" s="2" t="s">
        <v>55</v>
      </c>
      <c r="F10" s="2" t="s">
        <v>56</v>
      </c>
      <c r="G10" s="15"/>
      <c r="I10" s="7" t="s">
        <v>11</v>
      </c>
      <c r="J10" s="16">
        <f>SUMIFS($F:$F,$D:$D,Tabulka167[[#This Row],[Univerzita]],$G:$G,"ž")</f>
        <v>0</v>
      </c>
      <c r="K10" s="23">
        <f t="shared" si="0"/>
        <v>3</v>
      </c>
      <c r="L10" s="16">
        <f>SUMIFS($F:$F,$D:$D,Tabulka167[[#This Row],[Univerzita]],$G:$G,"m")</f>
        <v>0</v>
      </c>
      <c r="M10" s="23">
        <f t="shared" si="1"/>
        <v>6</v>
      </c>
      <c r="N10" s="16">
        <f>SUMIFS($F:$F,$D:$D,Tabulka167[[#This Row],[Univerzita]],$G:$G,"x")</f>
        <v>0</v>
      </c>
      <c r="O10" s="24">
        <f t="shared" si="2"/>
        <v>1</v>
      </c>
      <c r="P10" s="10">
        <f>SUMIF($D:D,I10,$F:F)</f>
        <v>0</v>
      </c>
      <c r="Q10" s="25">
        <f t="shared" si="3"/>
        <v>6</v>
      </c>
    </row>
    <row r="11" spans="1:17" ht="22.5" customHeight="1" x14ac:dyDescent="0.2">
      <c r="A11">
        <v>8</v>
      </c>
      <c r="B11" s="6">
        <v>1</v>
      </c>
      <c r="D11" s="4" t="s">
        <v>72</v>
      </c>
      <c r="E11" s="18">
        <f>MIN(MAX($B$11:$B$15),12)-IF(B11=1,B11-1,B11)+1</f>
        <v>6</v>
      </c>
      <c r="F11">
        <f>E11*MID($B$9,6,1)</f>
        <v>24</v>
      </c>
      <c r="G11" s="15" t="str">
        <f>MID($B$9,1,1)</f>
        <v>m</v>
      </c>
      <c r="I11" s="7" t="s">
        <v>6</v>
      </c>
      <c r="J11" s="16">
        <f>SUMIFS($F:$F,$D:$D,Tabulka167[[#This Row],[Univerzita]],$G:$G,"ž")</f>
        <v>0</v>
      </c>
      <c r="K11" s="23">
        <f t="shared" si="0"/>
        <v>3</v>
      </c>
      <c r="L11" s="16">
        <f>SUMIFS($F:$F,$D:$D,Tabulka167[[#This Row],[Univerzita]],$G:$G,"m")</f>
        <v>0</v>
      </c>
      <c r="M11" s="23">
        <f t="shared" si="1"/>
        <v>6</v>
      </c>
      <c r="N11" s="16">
        <f>SUMIFS($F:$F,$D:$D,Tabulka167[[#This Row],[Univerzita]],$G:$G,"x")</f>
        <v>0</v>
      </c>
      <c r="O11" s="24">
        <f t="shared" si="2"/>
        <v>1</v>
      </c>
      <c r="P11" s="10">
        <f>SUMIF($D:D,I11,$F:F)</f>
        <v>0</v>
      </c>
      <c r="Q11" s="25">
        <f t="shared" si="3"/>
        <v>6</v>
      </c>
    </row>
    <row r="12" spans="1:17" ht="22.5" customHeight="1" x14ac:dyDescent="0.2">
      <c r="A12">
        <v>1</v>
      </c>
      <c r="B12" s="6">
        <v>2</v>
      </c>
      <c r="C12" s="2" t="s">
        <v>65</v>
      </c>
      <c r="D12" s="4" t="s">
        <v>1</v>
      </c>
      <c r="E12" s="18">
        <f t="shared" ref="E12:E15" si="6">MIN(MAX($B$11:$B$15),12)-IF(B12=1,B12-1,B12)+1</f>
        <v>4</v>
      </c>
      <c r="F12">
        <f>E12*MID($B$9,6,1)</f>
        <v>16</v>
      </c>
      <c r="G12" s="15" t="str">
        <f t="shared" ref="G12:G13" si="7">MID($B$9,1,1)</f>
        <v>m</v>
      </c>
      <c r="I12" s="7" t="s">
        <v>22</v>
      </c>
      <c r="J12" s="16">
        <f>SUMIFS($F:$F,$D:$D,Tabulka167[[#This Row],[Univerzita]],$G:$G,"ž")</f>
        <v>0</v>
      </c>
      <c r="K12" s="23">
        <f t="shared" si="0"/>
        <v>3</v>
      </c>
      <c r="L12" s="16">
        <f>SUMIFS($F:$F,$D:$D,Tabulka167[[#This Row],[Univerzita]],$G:$G,"m")</f>
        <v>0</v>
      </c>
      <c r="M12" s="23">
        <f t="shared" si="1"/>
        <v>6</v>
      </c>
      <c r="N12" s="16">
        <f>SUMIFS($F:$F,$D:$D,Tabulka167[[#This Row],[Univerzita]],$G:$G,"x")</f>
        <v>0</v>
      </c>
      <c r="O12" s="24">
        <f t="shared" si="2"/>
        <v>1</v>
      </c>
      <c r="P12" s="10">
        <f>SUMIF($D:D,I12,$F:F)</f>
        <v>0</v>
      </c>
      <c r="Q12" s="25">
        <f t="shared" si="3"/>
        <v>6</v>
      </c>
    </row>
    <row r="13" spans="1:17" ht="22.5" customHeight="1" x14ac:dyDescent="0.2">
      <c r="A13">
        <v>3</v>
      </c>
      <c r="B13" s="6">
        <v>3</v>
      </c>
      <c r="C13" s="2" t="s">
        <v>77</v>
      </c>
      <c r="D13" s="4" t="s">
        <v>28</v>
      </c>
      <c r="E13" s="18">
        <f t="shared" si="6"/>
        <v>3</v>
      </c>
      <c r="F13">
        <f>E13*MID($B$9,6,1)</f>
        <v>12</v>
      </c>
      <c r="G13" s="15" t="str">
        <f t="shared" si="7"/>
        <v>m</v>
      </c>
    </row>
    <row r="14" spans="1:17" ht="22.5" customHeight="1" x14ac:dyDescent="0.2">
      <c r="A14">
        <v>4</v>
      </c>
      <c r="B14" s="6">
        <v>4</v>
      </c>
      <c r="C14" s="2" t="s">
        <v>64</v>
      </c>
      <c r="D14" s="4" t="s">
        <v>70</v>
      </c>
      <c r="E14" s="18">
        <f t="shared" si="6"/>
        <v>2</v>
      </c>
      <c r="F14">
        <f>E14*MID($B$9,6,1)</f>
        <v>8</v>
      </c>
      <c r="G14" s="15" t="str">
        <f>MID($B$9,1,1)</f>
        <v>m</v>
      </c>
      <c r="J14" s="4"/>
    </row>
    <row r="15" spans="1:17" ht="22.5" customHeight="1" x14ac:dyDescent="0.2">
      <c r="A15">
        <v>2</v>
      </c>
      <c r="B15" s="6">
        <v>5</v>
      </c>
      <c r="C15" s="2" t="s">
        <v>76</v>
      </c>
      <c r="D15" s="4" t="s">
        <v>63</v>
      </c>
      <c r="E15" s="18">
        <f t="shared" si="6"/>
        <v>1</v>
      </c>
      <c r="F15">
        <f>E15*MID($B$9,6,1)</f>
        <v>4</v>
      </c>
      <c r="G15" s="15" t="str">
        <f>MID($B$9,1,1)</f>
        <v>m</v>
      </c>
    </row>
    <row r="16" spans="1:17" ht="22.5" customHeight="1" x14ac:dyDescent="0.2">
      <c r="G16" s="15"/>
    </row>
    <row r="17" spans="1:7" ht="22.5" customHeight="1" x14ac:dyDescent="0.2">
      <c r="B17" t="s">
        <v>0</v>
      </c>
      <c r="G17" s="15"/>
    </row>
    <row r="18" spans="1:7" ht="22.5" customHeight="1" x14ac:dyDescent="0.2">
      <c r="B18" t="s">
        <v>25</v>
      </c>
      <c r="C18" t="s">
        <v>24</v>
      </c>
      <c r="D18" s="4" t="s">
        <v>26</v>
      </c>
      <c r="E18" s="2" t="s">
        <v>55</v>
      </c>
      <c r="F18" s="2" t="s">
        <v>56</v>
      </c>
      <c r="G18" s="15"/>
    </row>
    <row r="19" spans="1:7" ht="22.5" customHeight="1" x14ac:dyDescent="0.2">
      <c r="A19">
        <v>5</v>
      </c>
      <c r="B19" s="6">
        <v>1</v>
      </c>
      <c r="C19" s="2" t="s">
        <v>67</v>
      </c>
      <c r="D19" s="4" t="s">
        <v>1</v>
      </c>
      <c r="E19" s="18">
        <f>MIN(MAX($B$19),12)-IF(B19=1,B19-1,B19)+1</f>
        <v>2</v>
      </c>
      <c r="F19">
        <f>E19*MID($B$17,6,1)</f>
        <v>16</v>
      </c>
      <c r="G19" s="15" t="str">
        <f>MID($B$17,1,1)</f>
        <v>ž</v>
      </c>
    </row>
    <row r="20" spans="1:7" ht="22.5" customHeight="1" x14ac:dyDescent="0.2">
      <c r="G20" s="15"/>
    </row>
    <row r="21" spans="1:7" ht="22.5" customHeight="1" x14ac:dyDescent="0.2">
      <c r="B21" t="s">
        <v>5</v>
      </c>
    </row>
    <row r="22" spans="1:7" ht="22.5" customHeight="1" x14ac:dyDescent="0.2">
      <c r="B22" t="s">
        <v>25</v>
      </c>
      <c r="C22" t="s">
        <v>24</v>
      </c>
      <c r="D22" s="4" t="s">
        <v>26</v>
      </c>
      <c r="E22" s="2" t="s">
        <v>55</v>
      </c>
      <c r="F22" s="2" t="s">
        <v>56</v>
      </c>
      <c r="G22" s="15"/>
    </row>
    <row r="23" spans="1:7" ht="22.5" customHeight="1" x14ac:dyDescent="0.2">
      <c r="A23">
        <v>4</v>
      </c>
      <c r="B23" s="6">
        <v>1</v>
      </c>
      <c r="C23" s="2" t="s">
        <v>71</v>
      </c>
      <c r="D23" s="4" t="s">
        <v>72</v>
      </c>
      <c r="E23" s="18">
        <f>MIN(MAX($B$23:$B$25),12)-IF(B23=1,B23-1,B23)+1</f>
        <v>4</v>
      </c>
      <c r="F23">
        <f>E23*MID($B$21,6,1)</f>
        <v>32</v>
      </c>
      <c r="G23" s="15" t="str">
        <f>MID($B$21,1,1)</f>
        <v>m</v>
      </c>
    </row>
    <row r="24" spans="1:7" ht="22.5" customHeight="1" x14ac:dyDescent="0.2">
      <c r="A24">
        <v>2</v>
      </c>
      <c r="B24">
        <v>2</v>
      </c>
      <c r="C24" s="2" t="s">
        <v>69</v>
      </c>
      <c r="D24" t="s">
        <v>28</v>
      </c>
      <c r="E24" s="18">
        <f>MIN(MAX($B$23:$B$25),12)-IF(B24=1,B24-1,B24)+1</f>
        <v>2</v>
      </c>
      <c r="F24">
        <f>E24*MID($B$21,6,1)</f>
        <v>16</v>
      </c>
      <c r="G24" s="15" t="str">
        <f t="shared" ref="G24:G25" si="8">MID($B$21,1,1)</f>
        <v>m</v>
      </c>
    </row>
    <row r="25" spans="1:7" ht="22.5" customHeight="1" x14ac:dyDescent="0.2">
      <c r="A25">
        <v>3</v>
      </c>
      <c r="B25" s="6">
        <v>3</v>
      </c>
      <c r="C25" s="2" t="s">
        <v>66</v>
      </c>
      <c r="D25" s="4" t="s">
        <v>63</v>
      </c>
      <c r="E25" s="18">
        <f>MIN(MAX($B$23:$B$25),12)-IF(B25=1,B25-1,B25)+1</f>
        <v>1</v>
      </c>
      <c r="F25">
        <f>E25*MID($B$21,6,1)</f>
        <v>8</v>
      </c>
      <c r="G25" s="15" t="str">
        <f t="shared" si="8"/>
        <v>m</v>
      </c>
    </row>
    <row r="26" spans="1:7" ht="22.5" customHeight="1" x14ac:dyDescent="0.2">
      <c r="B26" s="6"/>
      <c r="E26" s="18"/>
      <c r="G26" s="15"/>
    </row>
    <row r="27" spans="1:7" ht="22.5" customHeight="1" x14ac:dyDescent="0.2">
      <c r="B27" s="6"/>
      <c r="D27" s="4"/>
      <c r="E27" s="18"/>
      <c r="G27" s="15"/>
    </row>
    <row r="28" spans="1:7" ht="22.5" customHeight="1" x14ac:dyDescent="0.2">
      <c r="B28" s="6"/>
      <c r="D28" s="4"/>
      <c r="E28" s="18"/>
      <c r="G28" s="15"/>
    </row>
    <row r="29" spans="1:7" ht="22.5" customHeight="1" x14ac:dyDescent="0.2">
      <c r="D29" s="4"/>
    </row>
    <row r="30" spans="1:7" ht="22.5" customHeight="1" x14ac:dyDescent="0.2"/>
    <row r="31" spans="1:7" ht="22.5" customHeight="1" x14ac:dyDescent="0.2"/>
    <row r="32" spans="1:7" ht="22.5" customHeight="1" x14ac:dyDescent="0.2"/>
    <row r="33" spans="2:7" ht="22.5" customHeight="1" x14ac:dyDescent="0.2">
      <c r="G33" s="15"/>
    </row>
    <row r="34" spans="2:7" ht="22.5" customHeight="1" x14ac:dyDescent="0.2">
      <c r="G34" s="15"/>
    </row>
    <row r="35" spans="2:7" ht="22.5" customHeight="1" x14ac:dyDescent="0.2">
      <c r="G35" s="15"/>
    </row>
    <row r="36" spans="2:7" ht="22.5" customHeight="1" x14ac:dyDescent="0.2">
      <c r="G36" s="15"/>
    </row>
    <row r="37" spans="2:7" ht="22.5" customHeight="1" x14ac:dyDescent="0.2">
      <c r="G37" s="15"/>
    </row>
    <row r="38" spans="2:7" ht="22.5" customHeight="1" x14ac:dyDescent="0.2"/>
    <row r="39" spans="2:7" ht="22.5" customHeight="1" x14ac:dyDescent="0.2"/>
    <row r="40" spans="2:7" ht="22.5" customHeight="1" x14ac:dyDescent="0.2">
      <c r="D40" s="4"/>
      <c r="G40" s="15"/>
    </row>
    <row r="41" spans="2:7" ht="22.5" customHeight="1" x14ac:dyDescent="0.2">
      <c r="B41" s="6"/>
      <c r="C41" s="1"/>
      <c r="D41" s="4"/>
      <c r="E41" s="18"/>
      <c r="G41" s="15" t="str">
        <f>MID($B$39,3,1)</f>
        <v/>
      </c>
    </row>
    <row r="42" spans="2:7" ht="22.5" customHeight="1" x14ac:dyDescent="0.2">
      <c r="B42" s="6"/>
      <c r="C42" s="2"/>
      <c r="D42" s="4"/>
      <c r="E42" s="18"/>
      <c r="G42" s="15" t="str">
        <f t="shared" ref="G42:G46" si="9">MID($B$39,3,1)</f>
        <v/>
      </c>
    </row>
    <row r="43" spans="2:7" ht="22.5" customHeight="1" x14ac:dyDescent="0.2">
      <c r="B43" s="6"/>
      <c r="C43" s="1"/>
      <c r="D43" s="4"/>
      <c r="E43" s="18"/>
      <c r="G43" s="15" t="str">
        <f t="shared" si="9"/>
        <v/>
      </c>
    </row>
    <row r="44" spans="2:7" ht="22.5" customHeight="1" x14ac:dyDescent="0.2">
      <c r="B44" s="6"/>
      <c r="D44" s="4"/>
      <c r="E44" s="18"/>
      <c r="G44" s="15" t="str">
        <f t="shared" si="9"/>
        <v/>
      </c>
    </row>
    <row r="45" spans="2:7" ht="22.5" customHeight="1" x14ac:dyDescent="0.2">
      <c r="B45" s="6"/>
      <c r="C45" s="1"/>
      <c r="D45" s="4"/>
      <c r="E45" s="18"/>
      <c r="G45" s="15" t="str">
        <f t="shared" si="9"/>
        <v/>
      </c>
    </row>
    <row r="46" spans="2:7" ht="22.5" customHeight="1" x14ac:dyDescent="0.2">
      <c r="B46" s="6"/>
      <c r="D46" s="4"/>
      <c r="E46" s="18"/>
      <c r="G46" s="15" t="str">
        <f t="shared" si="9"/>
        <v/>
      </c>
    </row>
    <row r="47" spans="2:7" ht="22.5" customHeight="1" x14ac:dyDescent="0.2"/>
    <row r="48" spans="2:7" ht="22.5" customHeight="1" x14ac:dyDescent="0.2"/>
    <row r="49" spans="2:7" ht="22.5" customHeight="1" x14ac:dyDescent="0.2">
      <c r="D49" s="4"/>
      <c r="G49" s="15"/>
    </row>
    <row r="50" spans="2:7" ht="22.5" customHeight="1" x14ac:dyDescent="0.2">
      <c r="B50" s="6"/>
      <c r="C50" s="1"/>
      <c r="E50" s="18"/>
      <c r="G50" s="15"/>
    </row>
    <row r="51" spans="2:7" ht="22.5" customHeight="1" x14ac:dyDescent="0.2">
      <c r="B51" s="6"/>
      <c r="C51" s="2"/>
      <c r="E51" s="18"/>
      <c r="G51" s="15"/>
    </row>
    <row r="52" spans="2:7" ht="22.5" customHeight="1" x14ac:dyDescent="0.2">
      <c r="B52" s="6"/>
      <c r="C52" s="1"/>
      <c r="E52" s="18"/>
      <c r="G52" s="15"/>
    </row>
    <row r="53" spans="2:7" ht="22.5" customHeight="1" x14ac:dyDescent="0.2">
      <c r="B53" s="6"/>
      <c r="E53" s="18"/>
      <c r="G53" s="15"/>
    </row>
    <row r="54" spans="2:7" ht="22.5" customHeight="1" x14ac:dyDescent="0.2">
      <c r="B54" s="6"/>
      <c r="C54" s="1"/>
      <c r="E54" s="18"/>
      <c r="G54" s="15"/>
    </row>
    <row r="55" spans="2:7" ht="22.5" customHeight="1" x14ac:dyDescent="0.2">
      <c r="B55" s="6"/>
      <c r="E55" s="18"/>
      <c r="G55" s="15"/>
    </row>
    <row r="56" spans="2:7" ht="22.5" customHeight="1" x14ac:dyDescent="0.2"/>
    <row r="57" spans="2:7" ht="22.5" customHeight="1" x14ac:dyDescent="0.2"/>
    <row r="58" spans="2:7" ht="22.5" customHeight="1" x14ac:dyDescent="0.2"/>
    <row r="59" spans="2:7" ht="22.5" customHeight="1" x14ac:dyDescent="0.2"/>
    <row r="60" spans="2:7" ht="22.5" customHeight="1" x14ac:dyDescent="0.2"/>
    <row r="61" spans="2:7" ht="22.5" customHeight="1" x14ac:dyDescent="0.2"/>
    <row r="62" spans="2:7" ht="22.5" customHeight="1" x14ac:dyDescent="0.2"/>
    <row r="63" spans="2:7" ht="22.5" customHeight="1" x14ac:dyDescent="0.2"/>
    <row r="64" spans="2:7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</sheetData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A7FA-49A4-43BD-902A-4931573D07A8}">
  <dimension ref="B2:J12"/>
  <sheetViews>
    <sheetView tabSelected="1" workbookViewId="0">
      <selection activeCell="J13" sqref="J13"/>
    </sheetView>
  </sheetViews>
  <sheetFormatPr baseColWidth="10" defaultColWidth="8.83203125" defaultRowHeight="15" x14ac:dyDescent="0.2"/>
  <cols>
    <col min="3" max="3" width="11.83203125" bestFit="1" customWidth="1"/>
  </cols>
  <sheetData>
    <row r="2" spans="2:10" ht="32" x14ac:dyDescent="0.2">
      <c r="B2" s="13" t="s">
        <v>26</v>
      </c>
      <c r="C2" s="11" t="s">
        <v>57</v>
      </c>
      <c r="D2" s="14" t="s">
        <v>59</v>
      </c>
      <c r="E2" s="11" t="s">
        <v>58</v>
      </c>
      <c r="F2" s="14" t="s">
        <v>60</v>
      </c>
      <c r="G2" s="17" t="s">
        <v>61</v>
      </c>
      <c r="H2" s="17" t="s">
        <v>62</v>
      </c>
      <c r="I2" s="12" t="s">
        <v>27</v>
      </c>
      <c r="J2" s="5" t="s">
        <v>25</v>
      </c>
    </row>
    <row r="3" spans="2:10" x14ac:dyDescent="0.2">
      <c r="B3" s="7" t="s">
        <v>28</v>
      </c>
      <c r="C3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142</v>
      </c>
      <c r="D3" s="23">
        <f t="shared" ref="D3:D12" si="0">_xlfn.RANK.EQ(C3,$C$3:$C$12)</f>
        <v>1</v>
      </c>
      <c r="E3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167</v>
      </c>
      <c r="F3" s="23">
        <f t="shared" ref="F3:F12" si="1">_xlfn.RANK.EQ(E3,$E$3:$E$12)</f>
        <v>1</v>
      </c>
      <c r="G3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24</v>
      </c>
      <c r="H3" s="23">
        <f t="shared" ref="H3:H12" si="2">_xlfn.RANK.EQ(G3,$G$3:$G$12)</f>
        <v>1</v>
      </c>
      <c r="I3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333</v>
      </c>
      <c r="J3" s="25">
        <f t="shared" ref="J3:J12" si="3">_xlfn.RANK.EQ(I3,$I$3:$I$12)</f>
        <v>1</v>
      </c>
    </row>
    <row r="4" spans="2:10" x14ac:dyDescent="0.2">
      <c r="B4" s="7" t="s">
        <v>1</v>
      </c>
      <c r="C4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57</v>
      </c>
      <c r="D4" s="23">
        <f t="shared" si="0"/>
        <v>2</v>
      </c>
      <c r="E4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84</v>
      </c>
      <c r="F4" s="23">
        <f t="shared" si="1"/>
        <v>2</v>
      </c>
      <c r="G4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20</v>
      </c>
      <c r="H4" s="24">
        <f t="shared" si="2"/>
        <v>2</v>
      </c>
      <c r="I4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161</v>
      </c>
      <c r="J4" s="25">
        <f t="shared" si="3"/>
        <v>2</v>
      </c>
    </row>
    <row r="5" spans="2:10" x14ac:dyDescent="0.2">
      <c r="B5" s="7" t="s">
        <v>12</v>
      </c>
      <c r="C5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48</v>
      </c>
      <c r="D5" s="23">
        <f t="shared" si="0"/>
        <v>3</v>
      </c>
      <c r="E5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56</v>
      </c>
      <c r="F5" s="23">
        <f t="shared" si="1"/>
        <v>4</v>
      </c>
      <c r="G5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5" s="24">
        <f t="shared" si="2"/>
        <v>3</v>
      </c>
      <c r="I5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104</v>
      </c>
      <c r="J5" s="25">
        <f t="shared" si="3"/>
        <v>3</v>
      </c>
    </row>
    <row r="6" spans="2:10" x14ac:dyDescent="0.2">
      <c r="B6" s="7" t="s">
        <v>11</v>
      </c>
      <c r="C6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24</v>
      </c>
      <c r="D6" s="23">
        <f t="shared" si="0"/>
        <v>5</v>
      </c>
      <c r="E6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80</v>
      </c>
      <c r="F6" s="23">
        <f t="shared" si="1"/>
        <v>3</v>
      </c>
      <c r="G6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6" s="24">
        <f t="shared" si="2"/>
        <v>3</v>
      </c>
      <c r="I6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104</v>
      </c>
      <c r="J6" s="25">
        <f t="shared" si="3"/>
        <v>3</v>
      </c>
    </row>
    <row r="7" spans="2:10" x14ac:dyDescent="0.2">
      <c r="B7" s="7" t="s">
        <v>6</v>
      </c>
      <c r="C7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32</v>
      </c>
      <c r="D7" s="23">
        <f t="shared" si="0"/>
        <v>4</v>
      </c>
      <c r="E7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24</v>
      </c>
      <c r="F7" s="23">
        <f t="shared" si="1"/>
        <v>8</v>
      </c>
      <c r="G7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7" s="24">
        <f t="shared" si="2"/>
        <v>3</v>
      </c>
      <c r="I7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56</v>
      </c>
      <c r="J7" s="25">
        <f t="shared" si="3"/>
        <v>5</v>
      </c>
    </row>
    <row r="8" spans="2:10" x14ac:dyDescent="0.2">
      <c r="B8" s="7" t="s">
        <v>72</v>
      </c>
      <c r="C8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8" s="23">
        <f t="shared" si="0"/>
        <v>7</v>
      </c>
      <c r="E8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56</v>
      </c>
      <c r="F8" s="23">
        <f t="shared" si="1"/>
        <v>4</v>
      </c>
      <c r="G8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8" s="24">
        <f t="shared" si="2"/>
        <v>3</v>
      </c>
      <c r="I8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56</v>
      </c>
      <c r="J8" s="25">
        <f t="shared" si="3"/>
        <v>5</v>
      </c>
    </row>
    <row r="9" spans="2:10" x14ac:dyDescent="0.2">
      <c r="B9" s="7" t="s">
        <v>22</v>
      </c>
      <c r="C9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9" s="23">
        <f t="shared" si="0"/>
        <v>7</v>
      </c>
      <c r="E9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48</v>
      </c>
      <c r="F9" s="23">
        <f t="shared" si="1"/>
        <v>6</v>
      </c>
      <c r="G9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9" s="24">
        <f t="shared" si="2"/>
        <v>3</v>
      </c>
      <c r="I9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48</v>
      </c>
      <c r="J9" s="25">
        <f t="shared" si="3"/>
        <v>7</v>
      </c>
    </row>
    <row r="10" spans="2:10" x14ac:dyDescent="0.2">
      <c r="B10" s="9" t="s">
        <v>63</v>
      </c>
      <c r="C10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10" s="23">
        <f t="shared" si="0"/>
        <v>7</v>
      </c>
      <c r="E10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40</v>
      </c>
      <c r="F10" s="23">
        <f t="shared" si="1"/>
        <v>7</v>
      </c>
      <c r="G10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10" s="24">
        <f t="shared" si="2"/>
        <v>3</v>
      </c>
      <c r="I10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40</v>
      </c>
      <c r="J10" s="25">
        <f t="shared" si="3"/>
        <v>8</v>
      </c>
    </row>
    <row r="11" spans="2:10" x14ac:dyDescent="0.2">
      <c r="B11" s="7" t="s">
        <v>2</v>
      </c>
      <c r="C11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11</v>
      </c>
      <c r="D11" s="23">
        <f t="shared" si="0"/>
        <v>6</v>
      </c>
      <c r="E11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0</v>
      </c>
      <c r="F11" s="23">
        <f t="shared" si="1"/>
        <v>10</v>
      </c>
      <c r="G11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11" s="24">
        <f t="shared" si="2"/>
        <v>3</v>
      </c>
      <c r="I11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11</v>
      </c>
      <c r="J11" s="25">
        <f t="shared" si="3"/>
        <v>9</v>
      </c>
    </row>
    <row r="12" spans="2:10" x14ac:dyDescent="0.2">
      <c r="B12" s="7" t="s">
        <v>70</v>
      </c>
      <c r="C12" s="16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12" s="23">
        <f t="shared" si="0"/>
        <v>7</v>
      </c>
      <c r="E12" s="16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8</v>
      </c>
      <c r="F12" s="23">
        <f t="shared" si="1"/>
        <v>9</v>
      </c>
      <c r="G12" s="16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12" s="24">
        <f t="shared" si="2"/>
        <v>3</v>
      </c>
      <c r="I12" s="10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8</v>
      </c>
      <c r="J12" s="25">
        <f t="shared" si="3"/>
        <v>10</v>
      </c>
    </row>
  </sheetData>
  <conditionalFormatting sqref="J3:J12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:H1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3:F12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3:D1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PRIMATORKY</vt:lpstr>
      <vt:lpstr>AMČR</vt:lpstr>
      <vt:lpstr>OSMY BRNO</vt:lpstr>
      <vt:lpstr>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Šanca</dc:creator>
  <cp:lastModifiedBy>Microsoft Office User</cp:lastModifiedBy>
  <cp:lastPrinted>2018-10-19T21:07:27Z</cp:lastPrinted>
  <dcterms:created xsi:type="dcterms:W3CDTF">2018-10-12T17:42:16Z</dcterms:created>
  <dcterms:modified xsi:type="dcterms:W3CDTF">2018-10-22T20:41:39Z</dcterms:modified>
</cp:coreProperties>
</file>