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cao\Desktop\"/>
    </mc:Choice>
  </mc:AlternateContent>
  <xr:revisionPtr revIDLastSave="0" documentId="13_ncr:1_{0FC8C6D4-1A99-4726-9527-C14338E1D353}" xr6:coauthVersionLast="41" xr6:coauthVersionMax="41" xr10:uidLastSave="{00000000-0000-0000-0000-000000000000}"/>
  <bookViews>
    <workbookView xWindow="-120" yWindow="-120" windowWidth="29040" windowHeight="16440" activeTab="3" xr2:uid="{00000000-000D-0000-FFFF-FFFF00000000}"/>
  </bookViews>
  <sheets>
    <sheet name="PRIMATORKY" sheetId="1" r:id="rId1"/>
    <sheet name="AMČR" sheetId="2" r:id="rId2"/>
    <sheet name="OSMY BRNO" sheetId="5" r:id="rId3"/>
    <sheet name="CELKEM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" i="5" l="1"/>
  <c r="G27" i="5"/>
  <c r="G28" i="5"/>
  <c r="G25" i="5"/>
  <c r="G21" i="5"/>
  <c r="G20" i="5"/>
  <c r="F26" i="5"/>
  <c r="F27" i="5"/>
  <c r="F28" i="5"/>
  <c r="F25" i="5"/>
  <c r="F21" i="5"/>
  <c r="F20" i="5"/>
  <c r="F12" i="5" l="1"/>
  <c r="F15" i="5"/>
  <c r="F13" i="5"/>
  <c r="F14" i="5"/>
  <c r="F16" i="5"/>
  <c r="F6" i="5"/>
  <c r="F7" i="5"/>
  <c r="F8" i="5"/>
  <c r="F5" i="5"/>
  <c r="F6" i="2"/>
  <c r="F7" i="2"/>
  <c r="F8" i="2"/>
  <c r="F5" i="2"/>
  <c r="F13" i="2"/>
  <c r="F14" i="2"/>
  <c r="F15" i="2"/>
  <c r="F12" i="2"/>
  <c r="F36" i="2"/>
  <c r="F37" i="2"/>
  <c r="F38" i="2"/>
  <c r="F39" i="2"/>
  <c r="F40" i="2"/>
  <c r="F41" i="2"/>
  <c r="F35" i="2"/>
  <c r="F27" i="2"/>
  <c r="F28" i="2"/>
  <c r="F29" i="2"/>
  <c r="F30" i="2"/>
  <c r="F31" i="2"/>
  <c r="F26" i="2"/>
  <c r="F20" i="2"/>
  <c r="F21" i="2"/>
  <c r="F22" i="2"/>
  <c r="F19" i="2"/>
  <c r="F14" i="1"/>
  <c r="F15" i="1"/>
  <c r="F16" i="1"/>
  <c r="F17" i="1"/>
  <c r="F18" i="1"/>
  <c r="F19" i="1"/>
  <c r="F20" i="1"/>
  <c r="F21" i="1"/>
  <c r="F22" i="1"/>
  <c r="F23" i="1"/>
  <c r="F24" i="1"/>
  <c r="F13" i="1"/>
  <c r="F6" i="1"/>
  <c r="F7" i="1"/>
  <c r="F8" i="1"/>
  <c r="F9" i="1"/>
  <c r="F5" i="1"/>
  <c r="G8" i="5"/>
  <c r="G13" i="5"/>
  <c r="G14" i="5"/>
  <c r="G15" i="5"/>
  <c r="G16" i="5"/>
  <c r="G12" i="5"/>
  <c r="J3" i="5"/>
  <c r="E26" i="5"/>
  <c r="E27" i="5"/>
  <c r="E25" i="5"/>
  <c r="E21" i="5"/>
  <c r="E20" i="5"/>
  <c r="E14" i="5"/>
  <c r="E15" i="5"/>
  <c r="E16" i="5"/>
  <c r="E13" i="5"/>
  <c r="E8" i="5"/>
  <c r="E12" i="5"/>
  <c r="E36" i="2" l="1"/>
  <c r="G36" i="2"/>
  <c r="E37" i="2"/>
  <c r="G37" i="2"/>
  <c r="E38" i="2"/>
  <c r="G38" i="2"/>
  <c r="E39" i="2"/>
  <c r="G39" i="2"/>
  <c r="E40" i="2"/>
  <c r="G40" i="2"/>
  <c r="E41" i="2"/>
  <c r="G41" i="2"/>
  <c r="E35" i="2"/>
  <c r="G31" i="2"/>
  <c r="E27" i="2"/>
  <c r="E28" i="2"/>
  <c r="E29" i="2"/>
  <c r="E30" i="2"/>
  <c r="E31" i="2"/>
  <c r="E26" i="2"/>
  <c r="G21" i="2"/>
  <c r="G22" i="2"/>
  <c r="E20" i="2"/>
  <c r="E21" i="2"/>
  <c r="E22" i="2"/>
  <c r="E19" i="2"/>
  <c r="E12" i="2"/>
  <c r="E6" i="2"/>
  <c r="E7" i="2"/>
  <c r="E8" i="2"/>
  <c r="G22" i="1"/>
  <c r="G23" i="1"/>
  <c r="G24" i="1"/>
  <c r="J14" i="1"/>
  <c r="N14" i="1"/>
  <c r="E14" i="1"/>
  <c r="E15" i="1"/>
  <c r="E16" i="1"/>
  <c r="E17" i="1"/>
  <c r="E18" i="1"/>
  <c r="E19" i="1"/>
  <c r="E20" i="1"/>
  <c r="E21" i="1"/>
  <c r="E22" i="1"/>
  <c r="P12" i="1" s="1"/>
  <c r="E23" i="1"/>
  <c r="E24" i="1"/>
  <c r="E13" i="1"/>
  <c r="E6" i="1"/>
  <c r="E7" i="1"/>
  <c r="E8" i="1"/>
  <c r="E9" i="1"/>
  <c r="E5" i="1"/>
  <c r="L14" i="1" l="1"/>
  <c r="P14" i="1"/>
  <c r="L12" i="1"/>
  <c r="N12" i="1"/>
  <c r="J12" i="1"/>
  <c r="J7" i="5" l="1"/>
  <c r="N7" i="5"/>
  <c r="J5" i="5"/>
  <c r="J4" i="5"/>
  <c r="L5" i="5"/>
  <c r="L4" i="5" l="1"/>
  <c r="E6" i="5"/>
  <c r="E7" i="5"/>
  <c r="E5" i="5"/>
  <c r="G7" i="5"/>
  <c r="N4" i="5"/>
  <c r="G6" i="5"/>
  <c r="N5" i="5"/>
  <c r="P5" i="5" s="1"/>
  <c r="G5" i="5"/>
  <c r="P9" i="2"/>
  <c r="N7" i="2"/>
  <c r="J7" i="2"/>
  <c r="J9" i="2"/>
  <c r="C13" i="4" s="1"/>
  <c r="E13" i="2"/>
  <c r="E14" i="2"/>
  <c r="P7" i="2" s="1"/>
  <c r="E15" i="2"/>
  <c r="P8" i="2" s="1"/>
  <c r="P6" i="2"/>
  <c r="G35" i="2"/>
  <c r="G27" i="2"/>
  <c r="G28" i="2"/>
  <c r="G29" i="2"/>
  <c r="G30" i="2"/>
  <c r="L9" i="2" s="1"/>
  <c r="E13" i="4" s="1"/>
  <c r="G26" i="2"/>
  <c r="G20" i="2"/>
  <c r="G19" i="2"/>
  <c r="G13" i="2"/>
  <c r="G14" i="2"/>
  <c r="L7" i="2" s="1"/>
  <c r="G15" i="2"/>
  <c r="N8" i="2" s="1"/>
  <c r="G12" i="2"/>
  <c r="G6" i="2"/>
  <c r="G7" i="2"/>
  <c r="G8" i="2"/>
  <c r="L6" i="2" s="1"/>
  <c r="E5" i="2"/>
  <c r="G5" i="2"/>
  <c r="G14" i="1"/>
  <c r="G15" i="1"/>
  <c r="G16" i="1"/>
  <c r="J7" i="1" s="1"/>
  <c r="G17" i="1"/>
  <c r="G18" i="1"/>
  <c r="G19" i="1"/>
  <c r="G20" i="1"/>
  <c r="G21" i="1"/>
  <c r="G13" i="1"/>
  <c r="G6" i="1"/>
  <c r="G7" i="1"/>
  <c r="G8" i="1"/>
  <c r="G9" i="1"/>
  <c r="G5" i="1"/>
  <c r="P4" i="5" l="1"/>
  <c r="N13" i="1"/>
  <c r="J8" i="2"/>
  <c r="N5" i="2"/>
  <c r="N9" i="2"/>
  <c r="G13" i="4" s="1"/>
  <c r="L8" i="2"/>
  <c r="N4" i="2"/>
  <c r="P5" i="2"/>
  <c r="G14" i="4"/>
  <c r="N8" i="1"/>
  <c r="J10" i="1"/>
  <c r="N10" i="1"/>
  <c r="J11" i="1"/>
  <c r="N11" i="1"/>
  <c r="I13" i="4"/>
  <c r="L3" i="2"/>
  <c r="N3" i="2"/>
  <c r="L6" i="5"/>
  <c r="J6" i="5"/>
  <c r="J8" i="5"/>
  <c r="L8" i="5"/>
  <c r="N8" i="5"/>
  <c r="L7" i="5"/>
  <c r="P7" i="5" s="1"/>
  <c r="L3" i="5"/>
  <c r="N6" i="1"/>
  <c r="N3" i="1"/>
  <c r="L5" i="2"/>
  <c r="P4" i="2"/>
  <c r="Q4" i="2" s="1"/>
  <c r="P3" i="2"/>
  <c r="L4" i="2"/>
  <c r="J3" i="2"/>
  <c r="N6" i="2"/>
  <c r="O6" i="2" s="1"/>
  <c r="J4" i="2"/>
  <c r="J5" i="2"/>
  <c r="J6" i="2"/>
  <c r="N9" i="1"/>
  <c r="N4" i="1"/>
  <c r="J8" i="1"/>
  <c r="N7" i="1"/>
  <c r="N5" i="1"/>
  <c r="N3" i="5"/>
  <c r="N6" i="5"/>
  <c r="P8" i="5" l="1"/>
  <c r="P3" i="5"/>
  <c r="Q3" i="5" s="1"/>
  <c r="P6" i="5"/>
  <c r="O4" i="5"/>
  <c r="K6" i="5"/>
  <c r="O6" i="5"/>
  <c r="M3" i="5"/>
  <c r="M6" i="5"/>
  <c r="O8" i="5"/>
  <c r="K3" i="5"/>
  <c r="K5" i="5"/>
  <c r="K7" i="5"/>
  <c r="K4" i="5"/>
  <c r="M8" i="5"/>
  <c r="O3" i="5"/>
  <c r="O7" i="5"/>
  <c r="K8" i="5"/>
  <c r="M7" i="5"/>
  <c r="M5" i="5"/>
  <c r="M4" i="5"/>
  <c r="O5" i="5"/>
  <c r="G9" i="4"/>
  <c r="K7" i="2"/>
  <c r="M5" i="2"/>
  <c r="O13" i="1"/>
  <c r="O4" i="1"/>
  <c r="O6" i="1"/>
  <c r="O9" i="1"/>
  <c r="O11" i="1"/>
  <c r="G11" i="4"/>
  <c r="O8" i="1"/>
  <c r="G10" i="4"/>
  <c r="O7" i="1"/>
  <c r="O5" i="1"/>
  <c r="C11" i="4"/>
  <c r="O3" i="1"/>
  <c r="O14" i="1"/>
  <c r="O12" i="1"/>
  <c r="O10" i="1"/>
  <c r="G6" i="4"/>
  <c r="Q3" i="2"/>
  <c r="Q7" i="2"/>
  <c r="Q6" i="2"/>
  <c r="O9" i="2"/>
  <c r="Q5" i="2"/>
  <c r="Q9" i="2"/>
  <c r="K6" i="2"/>
  <c r="M7" i="2"/>
  <c r="Q8" i="2"/>
  <c r="K5" i="2"/>
  <c r="M4" i="2"/>
  <c r="O5" i="2"/>
  <c r="O8" i="2"/>
  <c r="K8" i="2"/>
  <c r="M9" i="2"/>
  <c r="K4" i="2"/>
  <c r="O3" i="2"/>
  <c r="O7" i="2"/>
  <c r="O4" i="2"/>
  <c r="K3" i="2"/>
  <c r="M3" i="2"/>
  <c r="K9" i="2"/>
  <c r="M8" i="2"/>
  <c r="M6" i="2"/>
  <c r="E9" i="4"/>
  <c r="C9" i="4"/>
  <c r="G8" i="4"/>
  <c r="G7" i="4"/>
  <c r="G4" i="4"/>
  <c r="G12" i="4"/>
  <c r="G5" i="4"/>
  <c r="C6" i="4"/>
  <c r="G3" i="4"/>
  <c r="L6" i="1"/>
  <c r="L3" i="1"/>
  <c r="L4" i="1"/>
  <c r="Q6" i="5" l="1"/>
  <c r="Q5" i="5"/>
  <c r="Q8" i="5"/>
  <c r="I9" i="4"/>
  <c r="Q4" i="5"/>
  <c r="Q7" i="5"/>
  <c r="H12" i="4"/>
  <c r="H9" i="4"/>
  <c r="H7" i="4"/>
  <c r="H3" i="4"/>
  <c r="H5" i="4"/>
  <c r="H8" i="4"/>
  <c r="H6" i="4"/>
  <c r="H4" i="4"/>
  <c r="H14" i="4"/>
  <c r="H13" i="4"/>
  <c r="H11" i="4"/>
  <c r="H10" i="4"/>
  <c r="P11" i="1"/>
  <c r="L11" i="1"/>
  <c r="E7" i="4" s="1"/>
  <c r="P10" i="1"/>
  <c r="L10" i="1"/>
  <c r="J3" i="1"/>
  <c r="L5" i="1"/>
  <c r="L13" i="1"/>
  <c r="L9" i="1"/>
  <c r="E3" i="4"/>
  <c r="E5" i="4"/>
  <c r="E8" i="4"/>
  <c r="P9" i="1"/>
  <c r="J9" i="1"/>
  <c r="P3" i="1"/>
  <c r="P6" i="1"/>
  <c r="J6" i="1"/>
  <c r="P5" i="1"/>
  <c r="J5" i="1"/>
  <c r="P7" i="1"/>
  <c r="L7" i="1"/>
  <c r="P13" i="1"/>
  <c r="J13" i="1"/>
  <c r="P4" i="1"/>
  <c r="J4" i="1"/>
  <c r="P8" i="1"/>
  <c r="L8" i="1"/>
  <c r="K4" i="1" l="1"/>
  <c r="Q4" i="1"/>
  <c r="Q7" i="1"/>
  <c r="Q3" i="1"/>
  <c r="Q12" i="1"/>
  <c r="Q14" i="1"/>
  <c r="Q10" i="1"/>
  <c r="I11" i="4"/>
  <c r="Q8" i="1"/>
  <c r="I14" i="4"/>
  <c r="Q13" i="1"/>
  <c r="Q5" i="1"/>
  <c r="Q6" i="1"/>
  <c r="Q9" i="1"/>
  <c r="Q11" i="1"/>
  <c r="C12" i="4"/>
  <c r="K9" i="1"/>
  <c r="E4" i="4"/>
  <c r="M5" i="1"/>
  <c r="M11" i="1"/>
  <c r="M14" i="1"/>
  <c r="K6" i="1"/>
  <c r="K3" i="1"/>
  <c r="K14" i="1"/>
  <c r="K12" i="1"/>
  <c r="K7" i="1"/>
  <c r="K10" i="1"/>
  <c r="K8" i="1"/>
  <c r="K11" i="1"/>
  <c r="M12" i="1"/>
  <c r="E10" i="4"/>
  <c r="M7" i="1"/>
  <c r="M9" i="1"/>
  <c r="M10" i="1"/>
  <c r="M4" i="1"/>
  <c r="E11" i="4"/>
  <c r="M8" i="1"/>
  <c r="C14" i="4"/>
  <c r="K13" i="1"/>
  <c r="K5" i="1"/>
  <c r="E14" i="4"/>
  <c r="M13" i="1"/>
  <c r="M6" i="1"/>
  <c r="M3" i="1"/>
  <c r="I7" i="4"/>
  <c r="I8" i="4"/>
  <c r="I5" i="4"/>
  <c r="I12" i="4"/>
  <c r="I3" i="4"/>
  <c r="I6" i="4"/>
  <c r="I10" i="4"/>
  <c r="I4" i="4"/>
  <c r="C10" i="4"/>
  <c r="C4" i="4"/>
  <c r="C3" i="4"/>
  <c r="E6" i="4"/>
  <c r="C8" i="4"/>
  <c r="E12" i="4"/>
  <c r="C5" i="4"/>
  <c r="C7" i="4"/>
  <c r="J6" i="4" l="1"/>
  <c r="F12" i="4"/>
  <c r="J11" i="4"/>
  <c r="D8" i="4"/>
  <c r="J3" i="4"/>
  <c r="F7" i="4"/>
  <c r="D4" i="4"/>
  <c r="D13" i="4"/>
  <c r="D11" i="4"/>
  <c r="D6" i="4"/>
  <c r="D9" i="4"/>
  <c r="J8" i="4"/>
  <c r="F4" i="4"/>
  <c r="F5" i="4"/>
  <c r="D10" i="4"/>
  <c r="J7" i="4"/>
  <c r="F9" i="4"/>
  <c r="F3" i="4"/>
  <c r="F11" i="4"/>
  <c r="D7" i="4"/>
  <c r="F6" i="4"/>
  <c r="J4" i="4"/>
  <c r="J13" i="4"/>
  <c r="J9" i="4"/>
  <c r="J12" i="4"/>
  <c r="F13" i="4"/>
  <c r="D14" i="4"/>
  <c r="F8" i="4"/>
  <c r="F10" i="4"/>
  <c r="D5" i="4"/>
  <c r="D3" i="4"/>
  <c r="J10" i="4"/>
  <c r="J5" i="4"/>
  <c r="F14" i="4"/>
  <c r="D12" i="4"/>
  <c r="J14" i="4"/>
</calcChain>
</file>

<file path=xl/sharedStrings.xml><?xml version="1.0" encoding="utf-8"?>
<sst xmlns="http://schemas.openxmlformats.org/spreadsheetml/2006/main" count="256" uniqueCount="91">
  <si>
    <t>žsen 8+</t>
  </si>
  <si>
    <t>VUTB</t>
  </si>
  <si>
    <t>MUBR</t>
  </si>
  <si>
    <t>msen 8+</t>
  </si>
  <si>
    <t>ČVUT</t>
  </si>
  <si>
    <t>ČZUP</t>
  </si>
  <si>
    <t>PALE</t>
  </si>
  <si>
    <t>Posádka</t>
  </si>
  <si>
    <t>Pořadí</t>
  </si>
  <si>
    <t>Univerzita</t>
  </si>
  <si>
    <t>Body celkem</t>
  </si>
  <si>
    <t>UKP</t>
  </si>
  <si>
    <t>žsen 1x</t>
  </si>
  <si>
    <t>msen 1x</t>
  </si>
  <si>
    <t>žsen 4+</t>
  </si>
  <si>
    <t>msen 4+</t>
  </si>
  <si>
    <t>mix 4+</t>
  </si>
  <si>
    <t>Body za slajd</t>
  </si>
  <si>
    <t>Body celekem</t>
  </si>
  <si>
    <t>Body ženy</t>
  </si>
  <si>
    <t>Body muži</t>
  </si>
  <si>
    <t>Pořadí ženy</t>
  </si>
  <si>
    <t>Pořadí muži</t>
  </si>
  <si>
    <t>Body mix</t>
  </si>
  <si>
    <t>Pořadí mix</t>
  </si>
  <si>
    <t>PRIMÁTORKY</t>
  </si>
  <si>
    <t>AMČR</t>
  </si>
  <si>
    <t>OSMY BRNO</t>
  </si>
  <si>
    <t>STOKLASOVÁ Lucie - HANZLOVÁ Barbora - NEUHORTOVÁ Kristýna - BUZRLOVÁ Anežka - ŽABOVÁ Anna ŠKVOROVÁ Tereza - KUPKOVÁ Johana - ŽABOVÁ Lucie - OLIVÍKOVÁ Eliška (c)</t>
  </si>
  <si>
    <t>TOŠEROVÁ Ivana - HOMZOVÁ Eliška - HOMZOVÁ Michaela - ŠULÁKOVÁ Helena - KIDOVÁ Michaela VELOVÁ Petra - KONOPOVÁ Tamara - BRÁZDOVÁ Veronika - NAVRÁTILOVÁ Barbora (c)</t>
  </si>
  <si>
    <t>ŠÍREROVÁ Tereza - ČECHOVÁ Tereza - HANZLOVÁ Tereza - ŠOUKALOVÁ Tereza - ŠTEFANOVIČOVÁ Natálie VLACHÁ Julie - KUČEROVÁ Kateřina - JIRÁSKOVÁ Mariana - HAJDUK Stefan (c)</t>
  </si>
  <si>
    <t>WALTEROVÁ Barbora - BULÍNOVÁ Adéla - REMEŠOVÁ Jana - SMOLOVÁ Helena - ILLEOVÁ Romana MACHÁČKOVÁ K. - HAMEROVÁ M. - VEIGLOVÁ L. - MIČKEOVÁ Bianka (c)</t>
  </si>
  <si>
    <t>ŠEBELOVÁ Michaela - TEIMEROVÁ K. - GERHÁTOVÁ Petra - NOSKOVÁ Klára - SVOBODOVÁ Petra PATERMANOVÁ S. - HANÁČKOVÁ Adéla - ANTOŠOVÁ Barbora - CYPRIANOVÁ Eliška (c)</t>
  </si>
  <si>
    <t>VŠE</t>
  </si>
  <si>
    <t>ETHZ</t>
  </si>
  <si>
    <t>MEND</t>
  </si>
  <si>
    <t>UNIP</t>
  </si>
  <si>
    <t>UPOL</t>
  </si>
  <si>
    <t>VŠB</t>
  </si>
  <si>
    <t>VELIČKA Martin - PERGL Ivo - REČKA R. - VÝMOLA Jakub - VYHNÁNEK Matěj HLUBEK Matěj - BROŽEK Stanislav - DULAJ Jan - SPANELOVÁ Kristýna ©</t>
  </si>
  <si>
    <t>HADRABA Petr - ŠTĚPÁNEK Vojtěch - DZUROV Matěj - ORMOŠ Michal - HOUZAR Filip NOVÁK Vít - VÍTEK Petr - KUBICA Jan - SEREDIUK Vadym (c)</t>
  </si>
  <si>
    <t>CHMELOVÁ Kateřina - KUČERA Antonín - SKŘIVANOVÁ Kateřina - ULIČNÝ Adam - LUKÁŠ Jan PRCHALOVÁ Kateřina - PŘÍHODOVÁ Zuzana - TRUHLÁŘOVÁ Adéla - DOMESOVÁ Kateřina (c)</t>
  </si>
  <si>
    <t>POKORNÁ Kateřina - DYTRYCHOVÁ Tereza - JONG Ondřej - PUNAROVÁ Barbora - HEŘMANOVÁ Sára NĚMEC Jan - BÍLEK Petr - KRÁL David - SMETANOVÁ Lucie (c)</t>
  </si>
  <si>
    <t>ROZLIVKA Jakub - KOVÁŘOVÁ Michaela - INGERLOVÁ Rozálie - PATRIK Eliáš - NAHODIL Tomáš VÍT Vojtěch - VOŘECHOVSKÝ Martin - SVOBODA Ondřej - RÁJOVÁ Barbara (c)</t>
  </si>
  <si>
    <t>HADZIC Amir - GAROLINY Davide - PULTAR Felix - GUICHARD Xavier - SIEBENALLER Julius HERMANN Moritz - OBORSKÝ Pavel - KAUFMANN Jean - BRINER Katja (c)</t>
  </si>
  <si>
    <t>ČÁP Jiří - BEZDĚK Eduard - ŠVEC Ondřej - TŘEČEK Jakub - DRAŠKOVIĆ Kristina MACHÁČEK Martin - MLČOCH Tomáš - KRÁL Ondřej - POLÁK Vojtěch (c)</t>
  </si>
  <si>
    <t>NOVÝ A. - MIKA Martin - NOVÝ Michal - CÉZA Martin - ZAJÍČEK Michal MAKOVIČKA Jakub - SYNEK Ondřej - HELEŠIC Lukáš - PRSKAVEC Jiří (c)</t>
  </si>
  <si>
    <t>KOBERA Lukáš - NEJEDLO Vladimír - LÁZNIČKA Miloš - KULHÁNEK Adam - BLÁHA Petr BUZRLA Petr - OUŘEDNÍČEK Petr - MACH Matěj - PERGLEROVÁ Monika (c)</t>
  </si>
  <si>
    <t>SLAVÍK Martin - TIKAL Matěj - RÉDR Andre - HELLEBRAND Jaroslav - PIVKO Petr MAŘÍK Antonín - ZETEK Matyáš - JECH Miroslav - PROCHÁZKOVÁ Adéla (c)</t>
  </si>
  <si>
    <t>HÁJEK Jan - CABAN Albert - PAROULEK Jakub - BASL Martin - KOPÁČ Jiří ŠANTRŮČEK Vít - DĚDEK Vojtěch - NÁPRAVNÍK J. - ANDRLOVÁ Tereza (c)</t>
  </si>
  <si>
    <t>VITULA M. - HRUBÝ Jakub - STARNOVSKÝ Jakub - SVÍZELA Martin - ŘEČNÁK - TROJAN Vladimír - HAVLÍČEK Štěpán-Adam - KÁRA Vojtěch - KLUSÁČKOVÁ Petra (c)</t>
  </si>
  <si>
    <t>HAMZOVÁ Barbora</t>
  </si>
  <si>
    <t>PRCHALOVÁ Kateřina</t>
  </si>
  <si>
    <t>MIČKEOVÁ Bianka</t>
  </si>
  <si>
    <t>KLUSÁČKOVÁ Petra</t>
  </si>
  <si>
    <t>HAVLÍČEK Štěpán-Adam</t>
  </si>
  <si>
    <t>SVOBODA Ondřej</t>
  </si>
  <si>
    <t>JUNG Ondřej</t>
  </si>
  <si>
    <t>BERÁNEK Jan</t>
  </si>
  <si>
    <t>KUPKOVÁ Johana - STOKLASOVÁ Lucie - HANZLOVÁ Barbora - BUZRLOVÁ Anežka - MIČKE Blanka (K)</t>
  </si>
  <si>
    <t>SKŘIVANOVÁ Kateřina - PRCHALOVÁ Kateřina - PŘÍHODOVÁ Zuzana - TRUHLÁŘOVÁ Adéla - HONZÍČKOVÁ Kristýna (K)</t>
  </si>
  <si>
    <t>SMOLOVÁ Helena - REMEŠOVÁ Jana - HAMEROVÁ Marie - CHLUMECKÁ Lenka - MURÍN Matúš (K)</t>
  </si>
  <si>
    <t>KIDOVÁ Michaela - KLUSÁČKOVÁ Petra - ŠULÁKOVÁ Helena - ŠEBELOVÁ Zuzana - HOUZAR Filip (K)</t>
  </si>
  <si>
    <t>SVÍZELA Martin - HRUBÝ Jakub - HAVLÍČEK Štěpán-Adam - KÁRA Vojtěch - KLUSÁČKOVÁ Petra (K)</t>
  </si>
  <si>
    <t>HOUZAR Filip - KUBICA Jan - VÍTEK Petr - NOVÁK Vít - NAVRÁTILOVÁ Barbora (K)</t>
  </si>
  <si>
    <t>VÝMOLA Jakub - BROŽEK Stanislav - HLUBEK Matěj - VYHNÁNEK Matěj - SPANELOVÁ Kristýna (K)</t>
  </si>
  <si>
    <t>DZUROV Matěj - ORMOŠ Michal - SEREDIUK Vadym - ŠTĚPÁNEK Vojtěch - ŠEBELOVÁ Zuzana (K)</t>
  </si>
  <si>
    <t>HALÍK Tomáš - JUNG Ondřej - KRÁL David - NĚMEC Jan - DYTRYCHOVÁ Tereza (K)</t>
  </si>
  <si>
    <t>KAMAN Tomáš - TROJAN Vladimír - VITULA Marek - LUKOIANOV Petr - ŠULÁKOVÁ Helena (K)</t>
  </si>
  <si>
    <t>ŠULÁKOVÁ Helena - KLUSÁČKOVÁ Petra - HAVLÍČEK Štěpán-Adam - KÁRA Vojtěch - HOUZAR Filip (K)</t>
  </si>
  <si>
    <t>DYTRYCHOVÁ Tereza - SMETANOVÁ Lucie - KRÁL David - NĚMEC Jan - HALÍK Tomáš (K)</t>
  </si>
  <si>
    <t>VÝMOLA Jakub - BROŽEK Stanislav - PUKOWSKÁ Tereza - SPANELOVÁ Kristýna - VYHNÁNEK Matěj (K)</t>
  </si>
  <si>
    <t>HONZÍČKOVÁ Kristýna - ULIČNÝ Adam - PŘÍHODOVÁ Zuzana - TRUHLÁŘOVÁ Adéla - SKŘIVANOVÁ Kateřina (K)</t>
  </si>
  <si>
    <t>KIDOVÁ Michaela - ŠEBELOVÁ Zuzana - VÍTEK Petr - NOVÁK Vít - ORMOŠ Michal (K)</t>
  </si>
  <si>
    <t>NAVRÁTILOVÁ Barbora - VITULA Marek - SEREDIUK Vadym - KUBICA Jan - ŠTĚPÁNEK Vojtěch (K)</t>
  </si>
  <si>
    <t>KOVÁŘOVÁ Michaela - INGERLOVÁ Rozálie - ELIÁŠ Patrik - ROZLIVKA Jakub - RÁJOVÁ Barbara (K)</t>
  </si>
  <si>
    <t>ANTOŠOVÁ B., MAJTÁNOVÁ M., SVOBODOVÁ P., NOSKOVÁ K., TEIMEROVÁ K.</t>
  </si>
  <si>
    <t>ŽABOVÁ A., BUZRLOVÁ A., ŽABOVÁ L., VIČÍKOVÁ N., ŠKVOROVÁ T.</t>
  </si>
  <si>
    <t>PROCHÁZKOVÁ A., HANZLOVÁ B., REMEŠOVÁ J., STOKLASOVÁ L., JELÍNEK T.</t>
  </si>
  <si>
    <t>TRUHLÁŘOVÁ A.,PŘÍHODOVÁ Z., RAUŠOVÁ N., DOMESOVÁ K., CHMELOVÁ K.</t>
  </si>
  <si>
    <t>ROZLIVKA J., VÍT V., VOŘECHOVSKÝ M., SVOBODA O., RÁJOVÁ B.</t>
  </si>
  <si>
    <t>JELÍNEK T., HLADÍK R., CHLÁDEK J., ZIMA F., PROCHÁZKOVÁ A.</t>
  </si>
  <si>
    <t>JUNG O., KUBEŠ M., BÍLEK P., SAMKO M., MAŠÍN J.</t>
  </si>
  <si>
    <t>HADRABA P., KUBICA J., VÍTEK P., NOVÁK V., KLUSÁČKOVÁ  P.</t>
  </si>
  <si>
    <t>STOKLASOVÁ L., REMEŠOVÁ J., ŠKVOROVÁ T., BUZRLOVÁ A., VIČÍKOVÁ N., HANZLOVÁ B., ŽABOVÁ A., ŽABOVÁ L., PROCHÁZKOVÁ A.</t>
  </si>
  <si>
    <t>TRUHLÁŘOVÁ A.,PŘÍHODOVÁ Z., PRCHALOVÁ K., SIROVÁ A., KUDRNOVÁ I., SKŘIVANOVÁ K., RAUŠOVÁ N., CHMELOVÁ K., DOMESOVÁ K.</t>
  </si>
  <si>
    <t>JELÍNEK T., HLADÍK R., CHLÁDEK J., ZIMA F., ŽABOVÁ L., ŽABOVÁ A., VIČÍKOVÁ N., BUZRLOVÁ A., PROCHÁZKOVÁ A.</t>
  </si>
  <si>
    <t>ELIÁŠ P., ROZLIVKA J., OTEVŘEL R., INGERLOVÁ R., KOVÁŘOVÁ M., OMELKA M., VÍT V., SVOBODA O., RÁJOVÁ B.</t>
  </si>
  <si>
    <t>HADRABA P., HOUZAR F., SEREDIUK V., KUČERA P., KAMAN T., VITULA M., VÍTEK P., NOVÁK V., KLUSÁČKOVÁ  P.</t>
  </si>
  <si>
    <t>JUNG O., KUBEŠ M., BÍLEK P., SAMKO M., PRCHALOVÁ K., ŠANCA, MACAS T., SMETANOVÁ L.,MAŠÍN J.</t>
  </si>
  <si>
    <t>SEREDIUK V., ŠTĚPÁNEK V., ORMOŠ M., HOUZAR F., SMETANOVÁ L. (UNIP)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</si>
</sst>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2" tint="-0.249977111117893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3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7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5" borderId="0" applyNumberFormat="0" applyBorder="0" applyAlignment="0" applyProtection="0"/>
    <xf numFmtId="0" fontId="1" fillId="6" borderId="0" applyNumberFormat="0" applyBorder="0" applyAlignment="0" applyProtection="0"/>
    <xf numFmtId="0" fontId="4" fillId="7" borderId="0" applyNumberFormat="0" applyBorder="0" applyAlignment="0" applyProtection="0"/>
    <xf numFmtId="0" fontId="1" fillId="8" borderId="0" applyNumberFormat="0" applyBorder="0" applyAlignment="0" applyProtection="0"/>
  </cellStyleXfs>
  <cellXfs count="28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/>
    <xf numFmtId="0" fontId="2" fillId="2" borderId="0" xfId="1"/>
    <xf numFmtId="0" fontId="0" fillId="0" borderId="0" xfId="0" applyNumberFormat="1"/>
    <xf numFmtId="0" fontId="1" fillId="4" borderId="0" xfId="3"/>
    <xf numFmtId="0" fontId="0" fillId="4" borderId="0" xfId="3" applyFont="1"/>
    <xf numFmtId="0" fontId="0" fillId="0" borderId="0" xfId="0" applyAlignment="1">
      <alignment horizontal="left" wrapText="1"/>
    </xf>
    <xf numFmtId="0" fontId="4" fillId="5" borderId="0" xfId="4" applyFont="1" applyAlignment="1">
      <alignment wrapText="1"/>
    </xf>
    <xf numFmtId="0" fontId="4" fillId="7" borderId="0" xfId="6" applyFont="1" applyAlignment="1">
      <alignment wrapText="1"/>
    </xf>
    <xf numFmtId="0" fontId="1" fillId="4" borderId="0" xfId="3" applyFont="1"/>
    <xf numFmtId="0" fontId="3" fillId="3" borderId="1" xfId="2" applyBorder="1" applyAlignment="1">
      <alignment wrapText="1"/>
    </xf>
    <xf numFmtId="0" fontId="6" fillId="0" borderId="0" xfId="0" applyFont="1"/>
    <xf numFmtId="0" fontId="1" fillId="6" borderId="0" xfId="5" applyAlignment="1">
      <alignment horizontal="left" wrapText="1"/>
    </xf>
    <xf numFmtId="0" fontId="3" fillId="3" borderId="0" xfId="2" applyBorder="1" applyAlignment="1">
      <alignment wrapText="1"/>
    </xf>
    <xf numFmtId="164" fontId="0" fillId="0" borderId="0" xfId="0" applyNumberFormat="1"/>
    <xf numFmtId="0" fontId="1" fillId="8" borderId="0" xfId="7" applyAlignment="1">
      <alignment horizontal="left" wrapText="1"/>
    </xf>
    <xf numFmtId="0" fontId="0" fillId="2" borderId="0" xfId="1" applyNumberFormat="1" applyFont="1" applyAlignment="1">
      <alignment horizontal="center"/>
    </xf>
    <xf numFmtId="0" fontId="7" fillId="0" borderId="0" xfId="0" applyFont="1"/>
    <xf numFmtId="0" fontId="0" fillId="4" borderId="2" xfId="3" applyFont="1" applyFill="1" applyBorder="1"/>
    <xf numFmtId="0" fontId="8" fillId="0" borderId="0" xfId="0" applyFont="1" applyAlignment="1">
      <alignment horizontal="left" vertical="center" indent="13"/>
    </xf>
    <xf numFmtId="0" fontId="0" fillId="3" borderId="1" xfId="2" applyNumberFormat="1" applyFont="1" applyBorder="1" applyAlignment="1">
      <alignment horizontal="center" wrapText="1"/>
    </xf>
    <xf numFmtId="0" fontId="0" fillId="3" borderId="0" xfId="2" applyNumberFormat="1" applyFont="1" applyBorder="1" applyAlignment="1">
      <alignment horizontal="center" wrapText="1"/>
    </xf>
    <xf numFmtId="0" fontId="9" fillId="0" borderId="0" xfId="0" applyFont="1" applyAlignment="1">
      <alignment vertical="center"/>
    </xf>
    <xf numFmtId="0" fontId="0" fillId="0" borderId="0" xfId="0" applyFont="1" applyFill="1" applyBorder="1"/>
    <xf numFmtId="0" fontId="5" fillId="0" borderId="0" xfId="0" applyFont="1" applyFill="1" applyAlignment="1" applyProtection="1">
      <alignment wrapText="1"/>
    </xf>
  </cellXfs>
  <cellStyles count="8">
    <cellStyle name="20 % – Zvýraznění 4" xfId="7" builtinId="42"/>
    <cellStyle name="40 % – Zvýraznění 2" xfId="3" builtinId="35"/>
    <cellStyle name="60 % – Zvýraznění 4" xfId="5" builtinId="44"/>
    <cellStyle name="Neutrální" xfId="2" builtinId="28"/>
    <cellStyle name="Normální" xfId="0" builtinId="0"/>
    <cellStyle name="Správně" xfId="1" builtinId="26"/>
    <cellStyle name="Zvýraznění 4" xfId="4" builtinId="41"/>
    <cellStyle name="Zvýraznění 6" xfId="6" builtinId="49"/>
  </cellStyles>
  <dxfs count="10">
    <dxf>
      <numFmt numFmtId="0" formatCode="General"/>
      <alignment horizontal="left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9C5700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5" tint="0.59999389629810485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0</xdr:row>
      <xdr:rowOff>0</xdr:rowOff>
    </xdr:from>
    <xdr:to>
      <xdr:col>97</xdr:col>
      <xdr:colOff>333375</xdr:colOff>
      <xdr:row>1</xdr:row>
      <xdr:rowOff>47625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/>
        </xdr:cNvSpPr>
      </xdr:nvSpPr>
      <xdr:spPr bwMode="auto">
        <a:xfrm>
          <a:off x="1495425" y="0"/>
          <a:ext cx="57864375" cy="238125"/>
        </a:xfrm>
        <a:custGeom>
          <a:avLst/>
          <a:gdLst>
            <a:gd name="T0" fmla="+- 0 283 2360"/>
            <a:gd name="T1" fmla="*/ T0 w 91120"/>
            <a:gd name="T2" fmla="+- 0 578 -71541"/>
            <a:gd name="T3" fmla="*/ 578 h 380"/>
            <a:gd name="T4" fmla="+- 0 11218 2360"/>
            <a:gd name="T5" fmla="*/ T4 w 91120"/>
            <a:gd name="T6" fmla="+- 0 578 -71541"/>
            <a:gd name="T7" fmla="*/ 578 h 380"/>
            <a:gd name="T8" fmla="+- 0 283 2360"/>
            <a:gd name="T9" fmla="*/ T8 w 91120"/>
            <a:gd name="T10" fmla="+- 0 623 -71541"/>
            <a:gd name="T11" fmla="*/ 623 h 380"/>
            <a:gd name="T12" fmla="+- 0 11218 2360"/>
            <a:gd name="T13" fmla="*/ T12 w 91120"/>
            <a:gd name="T14" fmla="+- 0 623 -71541"/>
            <a:gd name="T15" fmla="*/ 623 h 380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</a:cxnLst>
          <a:rect l="0" t="0" r="r" b="b"/>
          <a:pathLst>
            <a:path w="91120" h="380">
              <a:moveTo>
                <a:pt x="-2077" y="72119"/>
              </a:moveTo>
              <a:lnTo>
                <a:pt x="8858" y="72119"/>
              </a:lnTo>
              <a:moveTo>
                <a:pt x="-2077" y="72164"/>
              </a:moveTo>
              <a:lnTo>
                <a:pt x="8858" y="72164"/>
              </a:lnTo>
            </a:path>
          </a:pathLst>
        </a:custGeom>
        <a:noFill/>
        <a:ln w="9144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I2:Q14" totalsRowShown="0">
  <autoFilter ref="I2:Q14" xr:uid="{00000000-0009-0000-0100-000001000000}"/>
  <sortState xmlns:xlrd2="http://schemas.microsoft.com/office/spreadsheetml/2017/richdata2" ref="I3:Q15">
    <sortCondition ref="Q2:Q15"/>
  </sortState>
  <tableColumns count="9">
    <tableColumn id="1" xr3:uid="{00000000-0010-0000-0000-000001000000}" name="Univerzita"/>
    <tableColumn id="7" xr3:uid="{00000000-0010-0000-0000-000007000000}" name="Body ženy">
      <calculatedColumnFormula>SUMIFS($F:$F,$D:$D,Tabulka1[[#This Row],[Univerzita]],$G:$G,"ž")</calculatedColumnFormula>
    </tableColumn>
    <tableColumn id="6" xr3:uid="{00000000-0010-0000-0000-000006000000}" name="Pořadí ženy" dataCellStyle="Neutrální">
      <calculatedColumnFormula>_xlfn.RANK.EQ(J3,$J$3:$J$14)</calculatedColumnFormula>
    </tableColumn>
    <tableColumn id="5" xr3:uid="{00000000-0010-0000-0000-000005000000}" name="Body muži">
      <calculatedColumnFormula>SUMIFS($F:$F,$D:$D,Tabulka1[[#This Row],[Univerzita]],$G:$G,"m")</calculatedColumnFormula>
    </tableColumn>
    <tableColumn id="4" xr3:uid="{00000000-0010-0000-0000-000004000000}" name="Pořadí muži" dataCellStyle="Neutrální">
      <calculatedColumnFormula>_xlfn.RANK.EQ(L3,$L$3:$L$14)</calculatedColumnFormula>
    </tableColumn>
    <tableColumn id="10" xr3:uid="{00000000-0010-0000-0000-00000A000000}" name="Body mix" dataCellStyle="Neutrální">
      <calculatedColumnFormula>SUMIFS($F:$F,$D:$D,Tabulka1[[#This Row],[Univerzita]],$G:$G,"x")</calculatedColumnFormula>
    </tableColumn>
    <tableColumn id="9" xr3:uid="{00000000-0010-0000-0000-000009000000}" name="Pořadí mix" dataCellStyle="Neutrální">
      <calculatedColumnFormula>_xlfn.RANK.EQ(N3,$N$3:$N$14)</calculatedColumnFormula>
    </tableColumn>
    <tableColumn id="2" xr3:uid="{00000000-0010-0000-0000-000002000000}" name="Body celkem">
      <calculatedColumnFormula>SUMIF($D:D,I3,$F:F)</calculatedColumnFormula>
    </tableColumn>
    <tableColumn id="3" xr3:uid="{00000000-0010-0000-0000-000003000000}" name="Pořadí" dataCellStyle="Správně">
      <calculatedColumnFormula>_xlfn.RANK.EQ(P3,$P$3:$P$14)</calculatedColumnFormula>
    </tableColumn>
  </tableColumns>
  <tableStyleInfo name="TableStyleMedium14" showFirstColumn="0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ulka16" displayName="Tabulka16" ref="I2:Q9" totalsRowShown="0">
  <autoFilter ref="I2:Q9" xr:uid="{00000000-0009-0000-0100-000005000000}"/>
  <sortState xmlns:xlrd2="http://schemas.microsoft.com/office/spreadsheetml/2017/richdata2" ref="I3:Q10">
    <sortCondition ref="Q2:Q10"/>
  </sortState>
  <tableColumns count="9">
    <tableColumn id="1" xr3:uid="{00000000-0010-0000-0100-000001000000}" name="Univerzita"/>
    <tableColumn id="7" xr3:uid="{00000000-0010-0000-0100-000007000000}" name="Body ženy">
      <calculatedColumnFormula>SUMIFS($F:$F,$D:$D,Tabulka16[[#This Row],[Univerzita]],$G:$G,"ž")</calculatedColumnFormula>
    </tableColumn>
    <tableColumn id="6" xr3:uid="{00000000-0010-0000-0100-000006000000}" name="Pořadí ženy" dataCellStyle="Neutrální">
      <calculatedColumnFormula>_xlfn.RANK.EQ(J3,$J$3:$J$9)</calculatedColumnFormula>
    </tableColumn>
    <tableColumn id="5" xr3:uid="{00000000-0010-0000-0100-000005000000}" name="Body muži">
      <calculatedColumnFormula>SUMIFS($F:$F,$D:$D,Tabulka16[[#This Row],[Univerzita]],$G:$G,"m")</calculatedColumnFormula>
    </tableColumn>
    <tableColumn id="4" xr3:uid="{00000000-0010-0000-0100-000004000000}" name="Pořadí muži" dataCellStyle="Neutrální">
      <calculatedColumnFormula>_xlfn.RANK.EQ(L3,$L$3:$L$9)</calculatedColumnFormula>
    </tableColumn>
    <tableColumn id="10" xr3:uid="{00000000-0010-0000-0100-00000A000000}" name="Body mix">
      <calculatedColumnFormula>SUMIFS($F:$F,$D:$D,Tabulka16[[#This Row],[Univerzita]],$G:$G,"x")</calculatedColumnFormula>
    </tableColumn>
    <tableColumn id="9" xr3:uid="{00000000-0010-0000-0100-000009000000}" name="Pořadí mix" dataCellStyle="Neutrální">
      <calculatedColumnFormula>_xlfn.RANK.EQ(N3,$N$3:$N$9)</calculatedColumnFormula>
    </tableColumn>
    <tableColumn id="2" xr3:uid="{00000000-0010-0000-0100-000002000000}" name="Body celkem">
      <calculatedColumnFormula>SUMIF($D:D,I3,$F:F)</calculatedColumnFormula>
    </tableColumn>
    <tableColumn id="3" xr3:uid="{00000000-0010-0000-0100-000003000000}" name="Pořadí" dataCellStyle="Správně">
      <calculatedColumnFormula>_xlfn.RANK.EQ(P3,$P$3:$P$9)</calculatedColumnFormula>
    </tableColumn>
  </tableColumns>
  <tableStyleInfo name="TableStyleMedium14" showFirstColumn="0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ulka167" displayName="Tabulka167" ref="I2:Q8" totalsRowShown="0">
  <autoFilter ref="I2:Q8" xr:uid="{00000000-0009-0000-0100-000006000000}"/>
  <sortState xmlns:xlrd2="http://schemas.microsoft.com/office/spreadsheetml/2017/richdata2" ref="I3:Q8">
    <sortCondition ref="Q2:Q8"/>
  </sortState>
  <tableColumns count="9">
    <tableColumn id="1" xr3:uid="{00000000-0010-0000-0200-000001000000}" name="Univerzita"/>
    <tableColumn id="7" xr3:uid="{00000000-0010-0000-0200-000007000000}" name="Body ženy">
      <calculatedColumnFormula>SUMIFS($F:$F,$D:$D,Tabulka167[[#This Row],[Univerzita]],$G:$G,"ž")</calculatedColumnFormula>
    </tableColumn>
    <tableColumn id="6" xr3:uid="{00000000-0010-0000-0200-000006000000}" name="Pořadí ženy" dataCellStyle="Neutrální">
      <calculatedColumnFormula>_xlfn.RANK.EQ(J3,$J$3:$J$8)</calculatedColumnFormula>
    </tableColumn>
    <tableColumn id="5" xr3:uid="{00000000-0010-0000-0200-000005000000}" name="Body muži">
      <calculatedColumnFormula>SUMIFS($F:$F,$D:$D,Tabulka167[[#This Row],[Univerzita]],$G:$G,"m")</calculatedColumnFormula>
    </tableColumn>
    <tableColumn id="4" xr3:uid="{00000000-0010-0000-0200-000004000000}" name="Pořadí muži" dataCellStyle="Neutrální">
      <calculatedColumnFormula>_xlfn.RANK.EQ(L3,$L$3:$L$8)</calculatedColumnFormula>
    </tableColumn>
    <tableColumn id="10" xr3:uid="{00000000-0010-0000-0200-00000A000000}" name="Body mix">
      <calculatedColumnFormula>SUMIFS($F:$F,$D:$D,Tabulka167[[#This Row],[Univerzita]],$G:$G,"x")</calculatedColumnFormula>
    </tableColumn>
    <tableColumn id="9" xr3:uid="{00000000-0010-0000-0200-000009000000}" name="Pořadí mix" dataCellStyle="Neutrální">
      <calculatedColumnFormula>_xlfn.RANK.EQ(N3,$N$3:$N$8)</calculatedColumnFormula>
    </tableColumn>
    <tableColumn id="2" xr3:uid="{00000000-0010-0000-0200-000002000000}" name="Body celkem" dataDxfId="9">
      <calculatedColumnFormula>SUM(Tabulka167[[#This Row],[Body ženy]],Tabulka167[[#This Row],[Body muži]],Tabulka167[[#This Row],[Body mix]])</calculatedColumnFormula>
    </tableColumn>
    <tableColumn id="3" xr3:uid="{00000000-0010-0000-0200-000003000000}" name="Pořadí" dataCellStyle="Správně">
      <calculatedColumnFormula>_xlfn.RANK.EQ(P3,$P$3:$P$8)</calculatedColumnFormula>
    </tableColumn>
  </tableColumns>
  <tableStyleInfo name="TableStyleMedium14" showFirstColumn="0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Tabulka1678" displayName="Tabulka1678" ref="B2:J14" totalsRowShown="0">
  <autoFilter ref="B2:J14" xr:uid="{00000000-0009-0000-0100-000007000000}"/>
  <sortState xmlns:xlrd2="http://schemas.microsoft.com/office/spreadsheetml/2017/richdata2" ref="B3:J14">
    <sortCondition ref="J2:J14"/>
  </sortState>
  <tableColumns count="9">
    <tableColumn id="1" xr3:uid="{00000000-0010-0000-0300-000001000000}" name="Univerzita" dataDxfId="8"/>
    <tableColumn id="7" xr3:uid="{00000000-0010-0000-0300-000007000000}" name="Body ženy" dataDxfId="7">
      <calculatedColumnFormula>SUMIF(Tabulka167[Univerzita],Tabulka1678[[#This Row],[Univerzita]],Tabulka167[Body ženy]) + SUMIF(Tabulka16[Univerzita],Tabulka1678[[#This Row],[Univerzita]],Tabulka16[Body ženy]) + SUMIF(Tabulka1[Univerzita],Tabulka1678[[#This Row],[Univerzita]],Tabulka1[Body ženy])</calculatedColumnFormula>
    </tableColumn>
    <tableColumn id="6" xr3:uid="{00000000-0010-0000-0300-000006000000}" name="Pořadí ženy" dataDxfId="6" dataCellStyle="Neutrální">
      <calculatedColumnFormula>_xlfn.RANK.EQ(C3,$C$3:$C$14)</calculatedColumnFormula>
    </tableColumn>
    <tableColumn id="5" xr3:uid="{00000000-0010-0000-0300-000005000000}" name="Body muži" dataDxfId="5">
      <calculatedColumnFormula>SUMIF(Tabulka167[Univerzita],Tabulka1678[[#This Row],[Univerzita]],Tabulka167[Body muži]) + SUMIF(Tabulka16[Univerzita],Tabulka1678[[#This Row],[Univerzita]],Tabulka16[Body muži]) + SUMIF(Tabulka1[Univerzita],Tabulka1678[[#This Row],[Univerzita]],Tabulka1[Body muži])</calculatedColumnFormula>
    </tableColumn>
    <tableColumn id="4" xr3:uid="{00000000-0010-0000-0300-000004000000}" name="Pořadí muži" dataDxfId="4" dataCellStyle="Neutrální">
      <calculatedColumnFormula>_xlfn.RANK.EQ(E3,$E$3:$E$14)</calculatedColumnFormula>
    </tableColumn>
    <tableColumn id="10" xr3:uid="{00000000-0010-0000-0300-00000A000000}" name="Body mix" dataDxfId="3">
      <calculatedColumnFormula>SUMIF(Tabulka167[Univerzita],Tabulka1678[[#This Row],[Univerzita]],Tabulka167[Body mix]) + SUMIF(Tabulka16[Univerzita],Tabulka1678[[#This Row],[Univerzita]],Tabulka16[Body mix]) + SUMIF(Tabulka1[Univerzita],Tabulka1678[[#This Row],[Univerzita]],Tabulka1[Body mix])</calculatedColumnFormula>
    </tableColumn>
    <tableColumn id="9" xr3:uid="{00000000-0010-0000-0300-000009000000}" name="Pořadí mix" dataDxfId="2" dataCellStyle="Neutrální">
      <calculatedColumnFormula>_xlfn.RANK.EQ(G3,$G$3:$G$14)</calculatedColumnFormula>
    </tableColumn>
    <tableColumn id="2" xr3:uid="{00000000-0010-0000-0300-000002000000}" name="Body celkem" dataDxfId="1">
      <calculatedColumnFormula>SUMIF(Tabulka167[Univerzita],Tabulka1678[[#This Row],[Univerzita]],Tabulka167[Body celkem]) + SUMIF(Tabulka16[Univerzita],Tabulka1678[[#This Row],[Univerzita]],Tabulka16[Body celkem]) + SUMIF(Tabulka1[Univerzita],Tabulka1678[[#This Row],[Univerzita]],Tabulka1[Body celkem])</calculatedColumnFormula>
    </tableColumn>
    <tableColumn id="3" xr3:uid="{00000000-0010-0000-0300-000003000000}" name="Pořadí" dataDxfId="0" dataCellStyle="Správně">
      <calculatedColumnFormula>_xlfn.RANK.EQ(I3,$I$3:$I$14)</calculatedColumnFormula>
    </tableColumn>
  </tableColumns>
  <tableStyleInfo name="TableStyleMedium14" showFirstColumn="0" showLastColumn="1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179"/>
  <sheetViews>
    <sheetView zoomScale="85" zoomScaleNormal="85" workbookViewId="0">
      <selection activeCell="F13" sqref="F13:F24"/>
    </sheetView>
  </sheetViews>
  <sheetFormatPr defaultColWidth="8.85546875" defaultRowHeight="15" x14ac:dyDescent="0.25"/>
  <cols>
    <col min="3" max="3" width="64.42578125" customWidth="1"/>
    <col min="4" max="4" width="11.140625" customWidth="1"/>
    <col min="5" max="5" width="5.42578125" customWidth="1"/>
    <col min="6" max="6" width="6.42578125" customWidth="1"/>
    <col min="7" max="7" width="8.85546875" customWidth="1"/>
    <col min="9" max="9" width="12.140625" customWidth="1"/>
    <col min="10" max="13" width="8.42578125" style="3" customWidth="1"/>
    <col min="14" max="15" width="8.42578125" style="3" hidden="1" customWidth="1"/>
    <col min="16" max="16" width="8.42578125" style="3" customWidth="1"/>
    <col min="17" max="17" width="8.42578125" customWidth="1"/>
  </cols>
  <sheetData>
    <row r="2" spans="2:17" ht="36.75" customHeight="1" x14ac:dyDescent="0.4">
      <c r="C2" s="20" t="s">
        <v>25</v>
      </c>
      <c r="I2" s="12" t="s">
        <v>9</v>
      </c>
      <c r="J2" s="10" t="s">
        <v>19</v>
      </c>
      <c r="K2" s="13" t="s">
        <v>21</v>
      </c>
      <c r="L2" s="10" t="s">
        <v>20</v>
      </c>
      <c r="M2" s="13" t="s">
        <v>22</v>
      </c>
      <c r="N2" s="16" t="s">
        <v>23</v>
      </c>
      <c r="O2" s="16" t="s">
        <v>24</v>
      </c>
      <c r="P2" s="11" t="s">
        <v>10</v>
      </c>
      <c r="Q2" s="5" t="s">
        <v>8</v>
      </c>
    </row>
    <row r="3" spans="2:17" ht="22.5" customHeight="1" x14ac:dyDescent="0.25">
      <c r="B3" t="s">
        <v>0</v>
      </c>
      <c r="I3" s="7" t="s">
        <v>11</v>
      </c>
      <c r="J3" s="15">
        <f>SUMIFS($F:$F,$D:$D,Tabulka1[[#This Row],[Univerzita]],$G:$G,"ž")</f>
        <v>72</v>
      </c>
      <c r="K3" s="23">
        <f t="shared" ref="K3:K14" si="0">_xlfn.RANK.EQ(J3,$J$3:$J$14)</f>
        <v>1</v>
      </c>
      <c r="L3" s="15">
        <f>SUMIFS($F:$F,$D:$D,Tabulka1[[#This Row],[Univerzita]],$G:$G,"m")</f>
        <v>99</v>
      </c>
      <c r="M3" s="23">
        <f t="shared" ref="M3:M14" si="1">_xlfn.RANK.EQ(L3,$L$3:$L$14)</f>
        <v>2</v>
      </c>
      <c r="N3" s="15">
        <f>SUMIFS($F:$F,$D:$D,Tabulka1[[#This Row],[Univerzita]],$G:$G,"x")</f>
        <v>0</v>
      </c>
      <c r="O3" s="23">
        <f t="shared" ref="O3:O14" si="2">_xlfn.RANK.EQ(N3,$N$3:$N$14)</f>
        <v>1</v>
      </c>
      <c r="P3" s="9">
        <f>SUMIF($D:D,I3,$F:F)</f>
        <v>171</v>
      </c>
      <c r="Q3" s="19">
        <f t="shared" ref="Q3:Q14" si="3">_xlfn.RANK.EQ(P3,$P$3:$P$14)</f>
        <v>1</v>
      </c>
    </row>
    <row r="4" spans="2:17" ht="22.5" customHeight="1" x14ac:dyDescent="0.25">
      <c r="B4" t="s">
        <v>8</v>
      </c>
      <c r="C4" t="s">
        <v>7</v>
      </c>
      <c r="D4" s="4" t="s">
        <v>9</v>
      </c>
      <c r="E4" s="2" t="s">
        <v>17</v>
      </c>
      <c r="F4" s="2" t="s">
        <v>18</v>
      </c>
      <c r="I4" s="7" t="s">
        <v>4</v>
      </c>
      <c r="J4" s="18">
        <f>SUMIFS($F:$F,$D:$D,Tabulka1[[#This Row],[Univerzita]],$G:$G,"ž")</f>
        <v>27</v>
      </c>
      <c r="K4" s="23">
        <f t="shared" si="0"/>
        <v>3</v>
      </c>
      <c r="L4" s="18">
        <f>SUMIFS($F:$F,$D:$D,Tabulka1[[#This Row],[Univerzita]],$G:$G,"m")</f>
        <v>117</v>
      </c>
      <c r="M4" s="23">
        <f t="shared" si="1"/>
        <v>1</v>
      </c>
      <c r="N4" s="18">
        <f>SUMIFS($F:$F,$D:$D,Tabulka1[[#This Row],[Univerzita]],$G:$G,"x")</f>
        <v>0</v>
      </c>
      <c r="O4" s="24">
        <f t="shared" si="2"/>
        <v>1</v>
      </c>
      <c r="P4" s="9">
        <f>SUMIF($D:D,I4,$F:F)</f>
        <v>144</v>
      </c>
      <c r="Q4" s="19">
        <f t="shared" si="3"/>
        <v>2</v>
      </c>
    </row>
    <row r="5" spans="2:17" ht="22.5" customHeight="1" x14ac:dyDescent="0.25">
      <c r="B5" s="6">
        <v>1</v>
      </c>
      <c r="C5" s="2" t="s">
        <v>28</v>
      </c>
      <c r="D5" t="s">
        <v>11</v>
      </c>
      <c r="E5" s="17">
        <f>MIN(MAX($B$5:$B$9),12)-IF(B5=1,B5-1,B5)+1</f>
        <v>6</v>
      </c>
      <c r="F5">
        <f>E5*(MID($B$3,6,1)+1)</f>
        <v>54</v>
      </c>
      <c r="G5" s="14" t="str">
        <f>MID($B$3,1,1)</f>
        <v>ž</v>
      </c>
      <c r="I5" s="7" t="s">
        <v>1</v>
      </c>
      <c r="J5" s="18">
        <f>SUMIFS($F:$F,$D:$D,Tabulka1[[#This Row],[Univerzita]],$G:$G,"ž")</f>
        <v>36</v>
      </c>
      <c r="K5" s="23">
        <f t="shared" si="0"/>
        <v>2</v>
      </c>
      <c r="L5" s="18">
        <f>SUMIFS($F:$F,$D:$D,Tabulka1[[#This Row],[Univerzita]],$G:$G,"m")</f>
        <v>99</v>
      </c>
      <c r="M5" s="23">
        <f t="shared" si="1"/>
        <v>2</v>
      </c>
      <c r="N5" s="18">
        <f>SUMIFS($F:$F,$D:$D,Tabulka1[[#This Row],[Univerzita]],$G:$G,"x")</f>
        <v>0</v>
      </c>
      <c r="O5" s="24">
        <f t="shared" si="2"/>
        <v>1</v>
      </c>
      <c r="P5" s="9">
        <f>SUMIF($D:D,I5,$F:F)</f>
        <v>135</v>
      </c>
      <c r="Q5" s="19">
        <f t="shared" si="3"/>
        <v>3</v>
      </c>
    </row>
    <row r="6" spans="2:17" ht="22.5" customHeight="1" x14ac:dyDescent="0.25">
      <c r="B6" s="6">
        <v>2</v>
      </c>
      <c r="C6" s="2" t="s">
        <v>29</v>
      </c>
      <c r="D6" t="s">
        <v>1</v>
      </c>
      <c r="E6" s="17">
        <f t="shared" ref="E6:E9" si="4">MIN(MAX($B$5:$B$9),12)-IF(B6=1,B6-1,B6)+1</f>
        <v>4</v>
      </c>
      <c r="F6">
        <f t="shared" ref="F6:F9" si="5">E6*(MID($B$3,6,1)+1)</f>
        <v>36</v>
      </c>
      <c r="G6" s="14" t="str">
        <f t="shared" ref="G6:G9" si="6">MID($B$3,1,1)</f>
        <v>ž</v>
      </c>
      <c r="I6" s="7" t="s">
        <v>5</v>
      </c>
      <c r="J6" s="15">
        <f>SUMIFS($F:$F,$D:$D,Tabulka1[[#This Row],[Univerzita]],$G:$G,"ž")</f>
        <v>0</v>
      </c>
      <c r="K6" s="23">
        <f t="shared" si="0"/>
        <v>5</v>
      </c>
      <c r="L6" s="15">
        <f>SUMIFS($F:$F,$D:$D,Tabulka1[[#This Row],[Univerzita]],$G:$G,"m")</f>
        <v>90</v>
      </c>
      <c r="M6" s="23">
        <f t="shared" si="1"/>
        <v>4</v>
      </c>
      <c r="N6" s="15">
        <f>SUMIFS($F:$F,$D:$D,Tabulka1[[#This Row],[Univerzita]],$G:$G,"x")</f>
        <v>0</v>
      </c>
      <c r="O6" s="24">
        <f t="shared" si="2"/>
        <v>1</v>
      </c>
      <c r="P6" s="9">
        <f>SUMIF($D:D,I6,$F:F)</f>
        <v>90</v>
      </c>
      <c r="Q6" s="19">
        <f t="shared" si="3"/>
        <v>4</v>
      </c>
    </row>
    <row r="7" spans="2:17" ht="22.5" customHeight="1" x14ac:dyDescent="0.25">
      <c r="B7" s="6">
        <v>3</v>
      </c>
      <c r="C7" s="2" t="s">
        <v>30</v>
      </c>
      <c r="D7" t="s">
        <v>4</v>
      </c>
      <c r="E7" s="17">
        <f t="shared" si="4"/>
        <v>3</v>
      </c>
      <c r="F7">
        <f t="shared" si="5"/>
        <v>27</v>
      </c>
      <c r="G7" s="14" t="str">
        <f t="shared" si="6"/>
        <v>ž</v>
      </c>
      <c r="I7" s="7" t="s">
        <v>6</v>
      </c>
      <c r="J7" s="15">
        <f>SUMIFS($F:$F,$D:$D,Tabulka1[[#This Row],[Univerzita]],$G:$G,"ž")</f>
        <v>0</v>
      </c>
      <c r="K7" s="23">
        <f t="shared" si="0"/>
        <v>5</v>
      </c>
      <c r="L7" s="15">
        <f>SUMIFS($F:$F,$D:$D,Tabulka1[[#This Row],[Univerzita]],$G:$G,"m")</f>
        <v>72</v>
      </c>
      <c r="M7" s="23">
        <f t="shared" si="1"/>
        <v>5</v>
      </c>
      <c r="N7" s="15">
        <f>SUMIFS($F:$F,$D:$D,Tabulka1[[#This Row],[Univerzita]],$G:$G,"x")</f>
        <v>0</v>
      </c>
      <c r="O7" s="24">
        <f t="shared" si="2"/>
        <v>1</v>
      </c>
      <c r="P7" s="9">
        <f>SUMIF($D:D,I7,$F:F)</f>
        <v>72</v>
      </c>
      <c r="Q7" s="19">
        <f t="shared" si="3"/>
        <v>5</v>
      </c>
    </row>
    <row r="8" spans="2:17" ht="22.5" customHeight="1" x14ac:dyDescent="0.25">
      <c r="B8" s="6">
        <v>4</v>
      </c>
      <c r="C8" s="2" t="s">
        <v>31</v>
      </c>
      <c r="D8" t="s">
        <v>11</v>
      </c>
      <c r="E8" s="17">
        <f t="shared" si="4"/>
        <v>2</v>
      </c>
      <c r="F8">
        <f t="shared" si="5"/>
        <v>18</v>
      </c>
      <c r="G8" s="14" t="str">
        <f t="shared" si="6"/>
        <v>ž</v>
      </c>
      <c r="I8" s="7" t="s">
        <v>33</v>
      </c>
      <c r="J8" s="15">
        <f>SUMIFS($F:$F,$D:$D,Tabulka1[[#This Row],[Univerzita]],$G:$G,"ž")</f>
        <v>0</v>
      </c>
      <c r="K8" s="23">
        <f t="shared" si="0"/>
        <v>5</v>
      </c>
      <c r="L8" s="15">
        <f>SUMIFS($F:$F,$D:$D,Tabulka1[[#This Row],[Univerzita]],$G:$G,"m")</f>
        <v>63</v>
      </c>
      <c r="M8" s="23">
        <f t="shared" si="1"/>
        <v>6</v>
      </c>
      <c r="N8" s="15">
        <f>SUMIFS($F:$F,$D:$D,Tabulka1[[#This Row],[Univerzita]],$G:$G,"x")</f>
        <v>0</v>
      </c>
      <c r="O8" s="24">
        <f t="shared" si="2"/>
        <v>1</v>
      </c>
      <c r="P8" s="9">
        <f>SUMIF($D:D,I8,$F:F)</f>
        <v>63</v>
      </c>
      <c r="Q8" s="19">
        <f t="shared" si="3"/>
        <v>6</v>
      </c>
    </row>
    <row r="9" spans="2:17" ht="22.5" customHeight="1" x14ac:dyDescent="0.25">
      <c r="B9" s="6">
        <v>5</v>
      </c>
      <c r="C9" s="2" t="s">
        <v>32</v>
      </c>
      <c r="D9" t="s">
        <v>2</v>
      </c>
      <c r="E9" s="17">
        <f t="shared" si="4"/>
        <v>1</v>
      </c>
      <c r="F9">
        <f t="shared" si="5"/>
        <v>9</v>
      </c>
      <c r="G9" s="14" t="str">
        <f t="shared" si="6"/>
        <v>ž</v>
      </c>
      <c r="I9" s="7" t="s">
        <v>34</v>
      </c>
      <c r="J9" s="18">
        <f>SUMIFS($F:$F,$D:$D,Tabulka1[[#This Row],[Univerzita]],$G:$G,"ž")</f>
        <v>0</v>
      </c>
      <c r="K9" s="23">
        <f t="shared" si="0"/>
        <v>5</v>
      </c>
      <c r="L9" s="18">
        <f>SUMIFS($F:$F,$D:$D,Tabulka1[[#This Row],[Univerzita]],$G:$G,"m")</f>
        <v>54</v>
      </c>
      <c r="M9" s="23">
        <f t="shared" si="1"/>
        <v>7</v>
      </c>
      <c r="N9" s="18">
        <f>SUMIFS($F:$F,$D:$D,Tabulka1[[#This Row],[Univerzita]],$G:$G,"x")</f>
        <v>0</v>
      </c>
      <c r="O9" s="24">
        <f t="shared" si="2"/>
        <v>1</v>
      </c>
      <c r="P9" s="9">
        <f>SUMIF($D:D,I9,$F:F)</f>
        <v>54</v>
      </c>
      <c r="Q9" s="19">
        <f t="shared" si="3"/>
        <v>7</v>
      </c>
    </row>
    <row r="10" spans="2:17" ht="22.5" customHeight="1" x14ac:dyDescent="0.25">
      <c r="B10" s="6"/>
      <c r="C10" s="2"/>
      <c r="E10" s="17"/>
      <c r="G10" s="14"/>
      <c r="I10" s="7" t="s">
        <v>35</v>
      </c>
      <c r="J10" s="15">
        <f>SUMIFS($F:$F,$D:$D,Tabulka1[[#This Row],[Univerzita]],$G:$G,"ž")</f>
        <v>0</v>
      </c>
      <c r="K10" s="23">
        <f t="shared" si="0"/>
        <v>5</v>
      </c>
      <c r="L10" s="15">
        <f>SUMIFS($F:$F,$D:$D,Tabulka1[[#This Row],[Univerzita]],$G:$G,"m")</f>
        <v>45</v>
      </c>
      <c r="M10" s="23">
        <f t="shared" si="1"/>
        <v>8</v>
      </c>
      <c r="N10" s="15">
        <f>SUMIFS($F:$F,$D:$D,Tabulka1[[#This Row],[Univerzita]],$G:$G,"x")</f>
        <v>0</v>
      </c>
      <c r="O10" s="24">
        <f t="shared" si="2"/>
        <v>1</v>
      </c>
      <c r="P10" s="9">
        <f>SUMIF($D:D,I10,$F:F)</f>
        <v>45</v>
      </c>
      <c r="Q10" s="19">
        <f t="shared" si="3"/>
        <v>8</v>
      </c>
    </row>
    <row r="11" spans="2:17" ht="22.5" customHeight="1" x14ac:dyDescent="0.25">
      <c r="B11" t="s">
        <v>3</v>
      </c>
      <c r="I11" s="7" t="s">
        <v>36</v>
      </c>
      <c r="J11" s="18">
        <f>SUMIFS($F:$F,$D:$D,Tabulka1[[#This Row],[Univerzita]],$G:$G,"ž")</f>
        <v>0</v>
      </c>
      <c r="K11" s="23">
        <f t="shared" si="0"/>
        <v>5</v>
      </c>
      <c r="L11" s="18">
        <f>SUMIFS($F:$F,$D:$D,Tabulka1[[#This Row],[Univerzita]],$G:$G,"m")</f>
        <v>36</v>
      </c>
      <c r="M11" s="23">
        <f t="shared" si="1"/>
        <v>9</v>
      </c>
      <c r="N11" s="18">
        <f>SUMIFS($F:$F,$D:$D,Tabulka1[[#This Row],[Univerzita]],$G:$G,"x")</f>
        <v>0</v>
      </c>
      <c r="O11" s="24">
        <f t="shared" si="2"/>
        <v>1</v>
      </c>
      <c r="P11" s="9">
        <f>SUMIF($D:D,I11,$F:F)</f>
        <v>36</v>
      </c>
      <c r="Q11" s="19">
        <f t="shared" si="3"/>
        <v>9</v>
      </c>
    </row>
    <row r="12" spans="2:17" ht="22.5" customHeight="1" x14ac:dyDescent="0.25">
      <c r="B12" t="s">
        <v>8</v>
      </c>
      <c r="C12" t="s">
        <v>7</v>
      </c>
      <c r="D12" s="4" t="s">
        <v>9</v>
      </c>
      <c r="E12" s="2" t="s">
        <v>17</v>
      </c>
      <c r="F12" s="2" t="s">
        <v>18</v>
      </c>
      <c r="I12" s="7" t="s">
        <v>37</v>
      </c>
      <c r="J12" s="15">
        <f>SUMIFS($F:$F,$D:$D,Tabulka1[[#This Row],[Univerzita]],$G:$G,"ž")</f>
        <v>0</v>
      </c>
      <c r="K12" s="23">
        <f t="shared" si="0"/>
        <v>5</v>
      </c>
      <c r="L12" s="15">
        <f>SUMIFS($F:$F,$D:$D,Tabulka1[[#This Row],[Univerzita]],$G:$G,"m")</f>
        <v>27</v>
      </c>
      <c r="M12" s="23">
        <f t="shared" si="1"/>
        <v>10</v>
      </c>
      <c r="N12" s="15">
        <f>SUMIFS($F:$F,$D:$D,Tabulka1[[#This Row],[Univerzita]],$G:$G,"x")</f>
        <v>0</v>
      </c>
      <c r="O12" s="24">
        <f t="shared" si="2"/>
        <v>1</v>
      </c>
      <c r="P12" s="9">
        <f>SUMIF($D:D,I12,$F:F)</f>
        <v>27</v>
      </c>
      <c r="Q12" s="19">
        <f t="shared" si="3"/>
        <v>10</v>
      </c>
    </row>
    <row r="13" spans="2:17" ht="22.5" customHeight="1" x14ac:dyDescent="0.25">
      <c r="B13" s="6">
        <v>1</v>
      </c>
      <c r="C13" s="2" t="s">
        <v>49</v>
      </c>
      <c r="D13" t="s">
        <v>4</v>
      </c>
      <c r="E13" s="17">
        <f t="shared" ref="E13:E24" si="7">MIN(MAX($B$13:$B$24),12)-IF(B13=1,B13-1,B13)+1</f>
        <v>13</v>
      </c>
      <c r="F13">
        <f>E13*(MID($B$11,6,1)+1)</f>
        <v>117</v>
      </c>
      <c r="G13" s="14" t="str">
        <f t="shared" ref="G13:G24" si="8">MID($B$11,1,1)</f>
        <v>m</v>
      </c>
      <c r="I13" s="7" t="s">
        <v>2</v>
      </c>
      <c r="J13" s="18">
        <f>SUMIFS($F:$F,$D:$D,Tabulka1[[#This Row],[Univerzita]],$G:$G,"ž")</f>
        <v>9</v>
      </c>
      <c r="K13" s="23">
        <f t="shared" si="0"/>
        <v>4</v>
      </c>
      <c r="L13" s="18">
        <f>SUMIFS($F:$F,$D:$D,Tabulka1[[#This Row],[Univerzita]],$G:$G,"m")</f>
        <v>0</v>
      </c>
      <c r="M13" s="23">
        <f t="shared" si="1"/>
        <v>12</v>
      </c>
      <c r="N13" s="18">
        <f>SUMIFS($F:$F,$D:$D,Tabulka1[[#This Row],[Univerzita]],$G:$G,"x")</f>
        <v>0</v>
      </c>
      <c r="O13" s="24">
        <f t="shared" si="2"/>
        <v>1</v>
      </c>
      <c r="P13" s="9">
        <f>SUMIF($D:D,I13,$F:F)</f>
        <v>9</v>
      </c>
      <c r="Q13" s="19">
        <f t="shared" si="3"/>
        <v>11</v>
      </c>
    </row>
    <row r="14" spans="2:17" ht="22.5" customHeight="1" x14ac:dyDescent="0.25">
      <c r="B14" s="6">
        <v>2</v>
      </c>
      <c r="C14" s="2" t="s">
        <v>48</v>
      </c>
      <c r="D14" t="s">
        <v>11</v>
      </c>
      <c r="E14" s="17">
        <f t="shared" si="7"/>
        <v>11</v>
      </c>
      <c r="F14">
        <f t="shared" ref="F14:F24" si="9">E14*(MID($B$11,6,1)+1)</f>
        <v>99</v>
      </c>
      <c r="G14" s="14" t="str">
        <f t="shared" si="8"/>
        <v>m</v>
      </c>
      <c r="I14" s="7" t="s">
        <v>38</v>
      </c>
      <c r="J14" s="18">
        <f>SUMIFS($F:$F,$D:$D,Tabulka1[[#This Row],[Univerzita]],$G:$G,"ž")</f>
        <v>0</v>
      </c>
      <c r="K14" s="23">
        <f t="shared" si="0"/>
        <v>5</v>
      </c>
      <c r="L14" s="18">
        <f>SUMIFS($F:$F,$D:$D,Tabulka1[[#This Row],[Univerzita]],$G:$G,"m")</f>
        <v>9</v>
      </c>
      <c r="M14" s="23">
        <f t="shared" si="1"/>
        <v>11</v>
      </c>
      <c r="N14" s="18">
        <f>SUMIFS($F:$F,$D:$D,Tabulka1[[#This Row],[Univerzita]],$G:$G,"x")</f>
        <v>0</v>
      </c>
      <c r="O14" s="24">
        <f t="shared" si="2"/>
        <v>1</v>
      </c>
      <c r="P14" s="9">
        <f>SUMIF($D:D,I14,$F:F)</f>
        <v>9</v>
      </c>
      <c r="Q14" s="19">
        <f t="shared" si="3"/>
        <v>11</v>
      </c>
    </row>
    <row r="15" spans="2:17" ht="22.5" customHeight="1" x14ac:dyDescent="0.25">
      <c r="B15" s="6">
        <v>3</v>
      </c>
      <c r="C15" s="2" t="s">
        <v>47</v>
      </c>
      <c r="D15" t="s">
        <v>5</v>
      </c>
      <c r="E15" s="17">
        <f t="shared" si="7"/>
        <v>10</v>
      </c>
      <c r="F15">
        <f t="shared" si="9"/>
        <v>90</v>
      </c>
      <c r="G15" s="14" t="str">
        <f t="shared" si="8"/>
        <v>m</v>
      </c>
      <c r="J15"/>
      <c r="K15"/>
      <c r="L15"/>
      <c r="M15"/>
      <c r="N15"/>
      <c r="O15"/>
      <c r="P15"/>
    </row>
    <row r="16" spans="2:17" ht="22.5" customHeight="1" x14ac:dyDescent="0.25">
      <c r="B16" s="6">
        <v>4</v>
      </c>
      <c r="C16" s="2" t="s">
        <v>50</v>
      </c>
      <c r="D16" t="s">
        <v>1</v>
      </c>
      <c r="E16" s="17">
        <f t="shared" si="7"/>
        <v>9</v>
      </c>
      <c r="F16">
        <f t="shared" si="9"/>
        <v>81</v>
      </c>
      <c r="G16" s="14" t="str">
        <f t="shared" si="8"/>
        <v>m</v>
      </c>
    </row>
    <row r="17" spans="2:9" ht="22.5" customHeight="1" x14ac:dyDescent="0.25">
      <c r="B17" s="6">
        <v>5</v>
      </c>
      <c r="C17" s="2" t="s">
        <v>46</v>
      </c>
      <c r="D17" t="s">
        <v>6</v>
      </c>
      <c r="E17" s="17">
        <f t="shared" si="7"/>
        <v>8</v>
      </c>
      <c r="F17">
        <f t="shared" si="9"/>
        <v>72</v>
      </c>
      <c r="G17" s="14" t="str">
        <f t="shared" si="8"/>
        <v>m</v>
      </c>
    </row>
    <row r="18" spans="2:9" ht="22.5" customHeight="1" x14ac:dyDescent="0.25">
      <c r="B18" s="6">
        <v>6</v>
      </c>
      <c r="C18" s="2" t="s">
        <v>45</v>
      </c>
      <c r="D18" t="s">
        <v>33</v>
      </c>
      <c r="E18" s="17">
        <f t="shared" si="7"/>
        <v>7</v>
      </c>
      <c r="F18">
        <f t="shared" si="9"/>
        <v>63</v>
      </c>
      <c r="G18" s="14" t="str">
        <f t="shared" si="8"/>
        <v>m</v>
      </c>
    </row>
    <row r="19" spans="2:9" ht="22.5" customHeight="1" x14ac:dyDescent="0.25">
      <c r="B19" s="6">
        <v>7</v>
      </c>
      <c r="C19" s="2" t="s">
        <v>44</v>
      </c>
      <c r="D19" t="s">
        <v>34</v>
      </c>
      <c r="E19" s="17">
        <f t="shared" si="7"/>
        <v>6</v>
      </c>
      <c r="F19">
        <f t="shared" si="9"/>
        <v>54</v>
      </c>
      <c r="G19" s="14" t="str">
        <f t="shared" si="8"/>
        <v>m</v>
      </c>
    </row>
    <row r="20" spans="2:9" ht="22.5" customHeight="1" x14ac:dyDescent="0.25">
      <c r="B20" s="6">
        <v>8</v>
      </c>
      <c r="C20" s="2" t="s">
        <v>43</v>
      </c>
      <c r="D20" t="s">
        <v>35</v>
      </c>
      <c r="E20" s="17">
        <f t="shared" si="7"/>
        <v>5</v>
      </c>
      <c r="F20">
        <f t="shared" si="9"/>
        <v>45</v>
      </c>
      <c r="G20" s="14" t="str">
        <f t="shared" si="8"/>
        <v>m</v>
      </c>
    </row>
    <row r="21" spans="2:9" ht="22.5" customHeight="1" x14ac:dyDescent="0.25">
      <c r="B21" s="6">
        <v>9</v>
      </c>
      <c r="C21" s="2" t="s">
        <v>42</v>
      </c>
      <c r="D21" t="s">
        <v>36</v>
      </c>
      <c r="E21" s="17">
        <f t="shared" si="7"/>
        <v>4</v>
      </c>
      <c r="F21">
        <f t="shared" si="9"/>
        <v>36</v>
      </c>
      <c r="G21" s="14" t="str">
        <f t="shared" si="8"/>
        <v>m</v>
      </c>
      <c r="I21" s="4"/>
    </row>
    <row r="22" spans="2:9" ht="22.5" customHeight="1" x14ac:dyDescent="0.25">
      <c r="B22" s="6">
        <v>10</v>
      </c>
      <c r="C22" s="2" t="s">
        <v>41</v>
      </c>
      <c r="D22" t="s">
        <v>37</v>
      </c>
      <c r="E22" s="17">
        <f t="shared" si="7"/>
        <v>3</v>
      </c>
      <c r="F22">
        <f t="shared" si="9"/>
        <v>27</v>
      </c>
      <c r="G22" s="14" t="str">
        <f t="shared" si="8"/>
        <v>m</v>
      </c>
    </row>
    <row r="23" spans="2:9" ht="22.5" customHeight="1" x14ac:dyDescent="0.25">
      <c r="B23" s="6">
        <v>11</v>
      </c>
      <c r="C23" s="2" t="s">
        <v>40</v>
      </c>
      <c r="D23" t="s">
        <v>1</v>
      </c>
      <c r="E23" s="17">
        <f t="shared" si="7"/>
        <v>2</v>
      </c>
      <c r="F23">
        <f t="shared" si="9"/>
        <v>18</v>
      </c>
      <c r="G23" s="14" t="str">
        <f t="shared" si="8"/>
        <v>m</v>
      </c>
    </row>
    <row r="24" spans="2:9" ht="22.5" customHeight="1" x14ac:dyDescent="0.25">
      <c r="B24" s="6">
        <v>12</v>
      </c>
      <c r="C24" s="2" t="s">
        <v>39</v>
      </c>
      <c r="D24" t="s">
        <v>38</v>
      </c>
      <c r="E24" s="17">
        <f t="shared" si="7"/>
        <v>1</v>
      </c>
      <c r="F24">
        <f t="shared" si="9"/>
        <v>9</v>
      </c>
      <c r="G24" s="14" t="str">
        <f t="shared" si="8"/>
        <v>m</v>
      </c>
    </row>
    <row r="25" spans="2:9" ht="22.5" customHeight="1" x14ac:dyDescent="0.25"/>
    <row r="26" spans="2:9" ht="22.5" customHeight="1" x14ac:dyDescent="0.25"/>
    <row r="27" spans="2:9" ht="22.5" customHeight="1" x14ac:dyDescent="0.25">
      <c r="D27" s="4"/>
      <c r="E27" s="2"/>
      <c r="F27" s="2"/>
    </row>
    <row r="28" spans="2:9" ht="22.5" customHeight="1" x14ac:dyDescent="0.25">
      <c r="B28" s="6"/>
      <c r="C28" s="2"/>
      <c r="E28" s="17"/>
      <c r="G28" s="14"/>
    </row>
    <row r="29" spans="2:9" ht="22.5" customHeight="1" x14ac:dyDescent="0.25">
      <c r="C29" s="22"/>
    </row>
    <row r="30" spans="2:9" ht="22.5" customHeight="1" x14ac:dyDescent="0.25"/>
    <row r="31" spans="2:9" ht="22.5" customHeight="1" x14ac:dyDescent="0.25"/>
    <row r="32" spans="2:9" ht="22.5" customHeight="1" x14ac:dyDescent="0.25"/>
    <row r="33" ht="22.5" customHeight="1" x14ac:dyDescent="0.25"/>
    <row r="34" ht="22.5" customHeight="1" x14ac:dyDescent="0.25"/>
    <row r="35" ht="22.5" customHeight="1" x14ac:dyDescent="0.25"/>
    <row r="36" ht="22.5" customHeight="1" x14ac:dyDescent="0.25"/>
    <row r="37" ht="22.5" customHeight="1" x14ac:dyDescent="0.25"/>
    <row r="38" ht="22.5" customHeight="1" x14ac:dyDescent="0.25"/>
    <row r="39" ht="22.5" customHeight="1" x14ac:dyDescent="0.25"/>
    <row r="40" ht="22.5" customHeight="1" x14ac:dyDescent="0.25"/>
    <row r="41" ht="22.5" customHeight="1" x14ac:dyDescent="0.25"/>
    <row r="42" ht="22.5" customHeight="1" x14ac:dyDescent="0.25"/>
    <row r="43" ht="22.5" customHeight="1" x14ac:dyDescent="0.25"/>
    <row r="44" ht="22.5" customHeight="1" x14ac:dyDescent="0.25"/>
    <row r="45" ht="22.5" customHeight="1" x14ac:dyDescent="0.25"/>
    <row r="46" ht="22.5" customHeight="1" x14ac:dyDescent="0.25"/>
    <row r="47" ht="22.5" customHeight="1" x14ac:dyDescent="0.25"/>
    <row r="48" ht="22.5" customHeight="1" x14ac:dyDescent="0.25"/>
    <row r="49" ht="22.5" customHeight="1" x14ac:dyDescent="0.25"/>
    <row r="50" ht="22.5" customHeight="1" x14ac:dyDescent="0.25"/>
    <row r="51" ht="22.5" customHeight="1" x14ac:dyDescent="0.25"/>
    <row r="52" ht="22.5" customHeight="1" x14ac:dyDescent="0.25"/>
    <row r="53" ht="22.5" customHeight="1" x14ac:dyDescent="0.25"/>
    <row r="54" ht="22.5" customHeight="1" x14ac:dyDescent="0.25"/>
    <row r="55" ht="22.5" customHeight="1" x14ac:dyDescent="0.25"/>
    <row r="56" ht="22.5" customHeight="1" x14ac:dyDescent="0.25"/>
    <row r="57" ht="22.5" customHeight="1" x14ac:dyDescent="0.25"/>
    <row r="58" ht="22.5" customHeight="1" x14ac:dyDescent="0.25"/>
    <row r="59" ht="22.5" customHeight="1" x14ac:dyDescent="0.25"/>
    <row r="60" ht="22.5" customHeight="1" x14ac:dyDescent="0.25"/>
    <row r="61" ht="22.5" customHeight="1" x14ac:dyDescent="0.25"/>
    <row r="62" ht="22.5" customHeight="1" x14ac:dyDescent="0.25"/>
    <row r="63" ht="22.5" customHeight="1" x14ac:dyDescent="0.25"/>
    <row r="64" ht="22.5" customHeight="1" x14ac:dyDescent="0.25"/>
    <row r="65" ht="22.5" customHeight="1" x14ac:dyDescent="0.25"/>
    <row r="66" ht="22.5" customHeight="1" x14ac:dyDescent="0.25"/>
    <row r="67" ht="22.5" customHeight="1" x14ac:dyDescent="0.25"/>
    <row r="68" ht="22.5" customHeight="1" x14ac:dyDescent="0.25"/>
    <row r="69" ht="22.5" customHeight="1" x14ac:dyDescent="0.25"/>
    <row r="70" ht="22.5" customHeight="1" x14ac:dyDescent="0.25"/>
    <row r="71" ht="22.5" customHeight="1" x14ac:dyDescent="0.25"/>
    <row r="72" ht="22.5" customHeight="1" x14ac:dyDescent="0.25"/>
    <row r="73" ht="22.5" customHeight="1" x14ac:dyDescent="0.25"/>
    <row r="74" ht="22.5" customHeight="1" x14ac:dyDescent="0.25"/>
    <row r="75" ht="22.5" customHeight="1" x14ac:dyDescent="0.25"/>
    <row r="76" ht="22.5" customHeight="1" x14ac:dyDescent="0.25"/>
    <row r="77" ht="22.5" customHeight="1" x14ac:dyDescent="0.25"/>
    <row r="78" ht="22.5" customHeight="1" x14ac:dyDescent="0.25"/>
    <row r="79" ht="22.5" customHeight="1" x14ac:dyDescent="0.25"/>
    <row r="80" ht="22.5" customHeight="1" x14ac:dyDescent="0.25"/>
    <row r="81" ht="22.5" customHeight="1" x14ac:dyDescent="0.25"/>
    <row r="82" ht="22.5" customHeight="1" x14ac:dyDescent="0.25"/>
    <row r="83" ht="22.5" customHeight="1" x14ac:dyDescent="0.25"/>
    <row r="84" ht="22.5" customHeight="1" x14ac:dyDescent="0.25"/>
    <row r="85" ht="22.5" customHeight="1" x14ac:dyDescent="0.25"/>
    <row r="86" ht="22.5" customHeight="1" x14ac:dyDescent="0.25"/>
    <row r="87" ht="22.5" customHeight="1" x14ac:dyDescent="0.25"/>
    <row r="88" ht="22.5" customHeight="1" x14ac:dyDescent="0.25"/>
    <row r="89" ht="22.5" customHeight="1" x14ac:dyDescent="0.25"/>
    <row r="90" ht="22.5" customHeight="1" x14ac:dyDescent="0.25"/>
    <row r="91" ht="22.5" customHeight="1" x14ac:dyDescent="0.25"/>
    <row r="92" ht="22.5" customHeight="1" x14ac:dyDescent="0.25"/>
    <row r="93" ht="22.5" customHeight="1" x14ac:dyDescent="0.25"/>
    <row r="94" ht="22.5" customHeight="1" x14ac:dyDescent="0.25"/>
    <row r="95" ht="22.5" customHeight="1" x14ac:dyDescent="0.25"/>
    <row r="96" ht="22.5" customHeight="1" x14ac:dyDescent="0.25"/>
    <row r="97" ht="22.5" customHeight="1" x14ac:dyDescent="0.25"/>
    <row r="98" ht="22.5" customHeight="1" x14ac:dyDescent="0.25"/>
    <row r="99" ht="22.5" customHeight="1" x14ac:dyDescent="0.25"/>
    <row r="100" ht="22.5" customHeight="1" x14ac:dyDescent="0.25"/>
    <row r="101" ht="22.5" customHeight="1" x14ac:dyDescent="0.25"/>
    <row r="102" ht="22.5" customHeight="1" x14ac:dyDescent="0.25"/>
    <row r="103" ht="22.5" customHeight="1" x14ac:dyDescent="0.25"/>
    <row r="104" ht="22.5" customHeight="1" x14ac:dyDescent="0.25"/>
    <row r="105" ht="22.5" customHeight="1" x14ac:dyDescent="0.25"/>
    <row r="106" ht="22.5" customHeight="1" x14ac:dyDescent="0.25"/>
    <row r="107" ht="22.5" customHeight="1" x14ac:dyDescent="0.25"/>
    <row r="108" ht="22.5" customHeight="1" x14ac:dyDescent="0.25"/>
    <row r="109" ht="22.5" customHeight="1" x14ac:dyDescent="0.25"/>
    <row r="110" ht="22.5" customHeight="1" x14ac:dyDescent="0.25"/>
    <row r="111" ht="22.5" customHeight="1" x14ac:dyDescent="0.25"/>
    <row r="112" ht="22.5" customHeight="1" x14ac:dyDescent="0.25"/>
    <row r="113" ht="22.5" customHeight="1" x14ac:dyDescent="0.25"/>
    <row r="114" ht="22.5" customHeight="1" x14ac:dyDescent="0.25"/>
    <row r="115" ht="22.5" customHeight="1" x14ac:dyDescent="0.25"/>
    <row r="116" ht="22.5" customHeight="1" x14ac:dyDescent="0.25"/>
    <row r="117" ht="22.5" customHeight="1" x14ac:dyDescent="0.25"/>
    <row r="118" ht="22.5" customHeight="1" x14ac:dyDescent="0.25"/>
    <row r="119" ht="22.5" customHeight="1" x14ac:dyDescent="0.25"/>
    <row r="120" ht="22.5" customHeight="1" x14ac:dyDescent="0.25"/>
    <row r="121" ht="22.5" customHeight="1" x14ac:dyDescent="0.25"/>
    <row r="122" ht="22.5" customHeight="1" x14ac:dyDescent="0.25"/>
    <row r="123" ht="22.5" customHeight="1" x14ac:dyDescent="0.25"/>
    <row r="124" ht="22.5" customHeight="1" x14ac:dyDescent="0.25"/>
    <row r="125" ht="22.5" customHeight="1" x14ac:dyDescent="0.25"/>
    <row r="126" ht="22.5" customHeight="1" x14ac:dyDescent="0.25"/>
    <row r="127" ht="22.5" customHeight="1" x14ac:dyDescent="0.25"/>
    <row r="128" ht="22.5" customHeight="1" x14ac:dyDescent="0.25"/>
    <row r="129" ht="22.5" customHeight="1" x14ac:dyDescent="0.25"/>
    <row r="130" ht="22.5" customHeight="1" x14ac:dyDescent="0.25"/>
    <row r="131" ht="22.5" customHeight="1" x14ac:dyDescent="0.25"/>
    <row r="132" ht="22.5" customHeight="1" x14ac:dyDescent="0.25"/>
    <row r="133" ht="22.5" customHeight="1" x14ac:dyDescent="0.25"/>
    <row r="134" ht="22.5" customHeight="1" x14ac:dyDescent="0.25"/>
    <row r="135" ht="22.5" customHeight="1" x14ac:dyDescent="0.25"/>
    <row r="136" ht="22.5" customHeight="1" x14ac:dyDescent="0.25"/>
    <row r="137" ht="22.5" customHeight="1" x14ac:dyDescent="0.25"/>
    <row r="138" ht="22.5" customHeight="1" x14ac:dyDescent="0.25"/>
    <row r="139" ht="22.5" customHeight="1" x14ac:dyDescent="0.25"/>
    <row r="140" ht="22.5" customHeight="1" x14ac:dyDescent="0.25"/>
    <row r="141" ht="22.5" customHeight="1" x14ac:dyDescent="0.25"/>
    <row r="142" ht="22.5" customHeight="1" x14ac:dyDescent="0.25"/>
    <row r="143" ht="22.5" customHeight="1" x14ac:dyDescent="0.25"/>
    <row r="144" ht="22.5" customHeight="1" x14ac:dyDescent="0.25"/>
    <row r="145" ht="22.5" customHeight="1" x14ac:dyDescent="0.25"/>
    <row r="146" ht="22.5" customHeight="1" x14ac:dyDescent="0.25"/>
    <row r="147" ht="22.5" customHeight="1" x14ac:dyDescent="0.25"/>
    <row r="148" ht="22.5" customHeight="1" x14ac:dyDescent="0.25"/>
    <row r="149" ht="22.5" customHeight="1" x14ac:dyDescent="0.25"/>
    <row r="150" ht="22.5" customHeight="1" x14ac:dyDescent="0.25"/>
    <row r="151" ht="22.5" customHeight="1" x14ac:dyDescent="0.25"/>
    <row r="152" ht="22.5" customHeight="1" x14ac:dyDescent="0.25"/>
    <row r="153" ht="22.5" customHeight="1" x14ac:dyDescent="0.25"/>
    <row r="154" ht="22.5" customHeight="1" x14ac:dyDescent="0.25"/>
    <row r="155" ht="22.5" customHeight="1" x14ac:dyDescent="0.25"/>
    <row r="156" ht="22.5" customHeight="1" x14ac:dyDescent="0.25"/>
    <row r="157" ht="22.5" customHeight="1" x14ac:dyDescent="0.25"/>
    <row r="158" ht="22.5" customHeight="1" x14ac:dyDescent="0.25"/>
    <row r="159" ht="22.5" customHeight="1" x14ac:dyDescent="0.25"/>
    <row r="160" ht="22.5" customHeight="1" x14ac:dyDescent="0.25"/>
    <row r="161" ht="22.5" customHeight="1" x14ac:dyDescent="0.25"/>
    <row r="162" ht="22.5" customHeight="1" x14ac:dyDescent="0.25"/>
    <row r="163" ht="22.5" customHeight="1" x14ac:dyDescent="0.25"/>
    <row r="164" ht="22.5" customHeight="1" x14ac:dyDescent="0.25"/>
    <row r="165" ht="22.5" customHeight="1" x14ac:dyDescent="0.25"/>
    <row r="166" ht="22.5" customHeight="1" x14ac:dyDescent="0.25"/>
    <row r="167" ht="22.5" customHeight="1" x14ac:dyDescent="0.25"/>
    <row r="168" ht="22.5" customHeight="1" x14ac:dyDescent="0.25"/>
    <row r="169" ht="22.5" customHeight="1" x14ac:dyDescent="0.25"/>
    <row r="170" ht="22.5" customHeight="1" x14ac:dyDescent="0.25"/>
    <row r="171" ht="22.5" customHeight="1" x14ac:dyDescent="0.25"/>
    <row r="172" ht="22.5" customHeight="1" x14ac:dyDescent="0.25"/>
    <row r="173" ht="22.5" customHeight="1" x14ac:dyDescent="0.25"/>
    <row r="174" ht="22.5" customHeight="1" x14ac:dyDescent="0.25"/>
    <row r="175" ht="22.5" customHeight="1" x14ac:dyDescent="0.25"/>
    <row r="176" ht="22.5" customHeight="1" x14ac:dyDescent="0.25"/>
    <row r="177" ht="22.5" customHeight="1" x14ac:dyDescent="0.25"/>
    <row r="178" ht="22.5" customHeight="1" x14ac:dyDescent="0.25"/>
    <row r="179" ht="22.5" customHeight="1" x14ac:dyDescent="0.25"/>
  </sheetData>
  <pageMargins left="0.7" right="0.7" top="0.75" bottom="0.75" header="0.3" footer="0.3"/>
  <pageSetup paperSize="9" orientation="landscape" horizontalDpi="0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Q165"/>
  <sheetViews>
    <sheetView workbookViewId="0">
      <selection activeCell="I12" sqref="I12"/>
    </sheetView>
  </sheetViews>
  <sheetFormatPr defaultColWidth="8.85546875" defaultRowHeight="15" x14ac:dyDescent="0.25"/>
  <cols>
    <col min="1" max="2" width="9.140625" customWidth="1"/>
    <col min="3" max="3" width="64.42578125" customWidth="1"/>
    <col min="4" max="4" width="11.140625" customWidth="1"/>
    <col min="5" max="5" width="5.42578125" customWidth="1"/>
    <col min="6" max="6" width="6.42578125" customWidth="1"/>
    <col min="7" max="7" width="8.85546875" customWidth="1"/>
    <col min="8" max="8" width="9.140625" customWidth="1"/>
    <col min="9" max="9" width="12.140625" customWidth="1"/>
    <col min="10" max="17" width="8.42578125" customWidth="1"/>
  </cols>
  <sheetData>
    <row r="2" spans="2:17" ht="36.75" customHeight="1" x14ac:dyDescent="0.4">
      <c r="C2" s="20" t="s">
        <v>26</v>
      </c>
      <c r="I2" s="12" t="s">
        <v>9</v>
      </c>
      <c r="J2" s="10" t="s">
        <v>19</v>
      </c>
      <c r="K2" s="13" t="s">
        <v>21</v>
      </c>
      <c r="L2" s="10" t="s">
        <v>20</v>
      </c>
      <c r="M2" s="13" t="s">
        <v>22</v>
      </c>
      <c r="N2" s="16" t="s">
        <v>23</v>
      </c>
      <c r="O2" s="16" t="s">
        <v>24</v>
      </c>
      <c r="P2" s="11" t="s">
        <v>10</v>
      </c>
      <c r="Q2" s="5" t="s">
        <v>8</v>
      </c>
    </row>
    <row r="3" spans="2:17" ht="22.5" customHeight="1" x14ac:dyDescent="0.25">
      <c r="B3" t="s">
        <v>12</v>
      </c>
      <c r="I3" s="7" t="s">
        <v>11</v>
      </c>
      <c r="J3" s="15">
        <f>SUMIFS($F:$F,$D:$D,Tabulka16[[#This Row],[Univerzita]],$G:$G,"ž")</f>
        <v>42</v>
      </c>
      <c r="K3" s="23">
        <f t="shared" ref="K3:K9" si="0">_xlfn.RANK.EQ(J3,$J$3:$J$9)</f>
        <v>1</v>
      </c>
      <c r="L3" s="15">
        <f>SUMIFS($F:$F,$D:$D,Tabulka16[[#This Row],[Univerzita]],$G:$G,"m")</f>
        <v>0</v>
      </c>
      <c r="M3" s="23">
        <f t="shared" ref="M3:M9" si="1">_xlfn.RANK.EQ(L3,$L$3:$L$9)</f>
        <v>6</v>
      </c>
      <c r="N3" s="15">
        <f>SUMIFS($F:$F,$D:$D,Tabulka16[[#This Row],[Univerzita]],$G:$G,"x")</f>
        <v>0</v>
      </c>
      <c r="O3" s="23">
        <f t="shared" ref="O3:O9" si="2">_xlfn.RANK.EQ(N3,$N$3:$N$9)</f>
        <v>6</v>
      </c>
      <c r="P3" s="9">
        <f>SUMIF($D:D,I3,$F:F)</f>
        <v>42</v>
      </c>
      <c r="Q3" s="19">
        <f t="shared" ref="Q3:Q9" si="3">_xlfn.RANK.EQ(P3,$P$3:$P$9)</f>
        <v>3</v>
      </c>
    </row>
    <row r="4" spans="2:17" ht="22.5" customHeight="1" x14ac:dyDescent="0.25">
      <c r="B4" t="s">
        <v>8</v>
      </c>
      <c r="C4" t="s">
        <v>7</v>
      </c>
      <c r="D4" s="4" t="s">
        <v>9</v>
      </c>
      <c r="E4" s="2" t="s">
        <v>17</v>
      </c>
      <c r="F4" s="2" t="s">
        <v>18</v>
      </c>
      <c r="I4" s="7" t="s">
        <v>37</v>
      </c>
      <c r="J4" s="18">
        <f>SUMIFS($F:$F,$D:$D,Tabulka16[[#This Row],[Univerzita]],$G:$G,"ž")</f>
        <v>18</v>
      </c>
      <c r="K4" s="23">
        <f t="shared" si="0"/>
        <v>2</v>
      </c>
      <c r="L4" s="18">
        <f>SUMIFS($F:$F,$D:$D,Tabulka16[[#This Row],[Univerzita]],$G:$G,"m")</f>
        <v>0</v>
      </c>
      <c r="M4" s="23">
        <f t="shared" si="1"/>
        <v>6</v>
      </c>
      <c r="N4" s="18">
        <f>SUMIFS($F:$F,$D:$D,Tabulka16[[#This Row],[Univerzita]],$G:$G,"x")</f>
        <v>10</v>
      </c>
      <c r="O4" s="24">
        <f t="shared" si="2"/>
        <v>4</v>
      </c>
      <c r="P4" s="9">
        <f>SUMIF($D:D,I4,$F:F)</f>
        <v>28</v>
      </c>
      <c r="Q4" s="19">
        <f t="shared" si="3"/>
        <v>4</v>
      </c>
    </row>
    <row r="5" spans="2:17" ht="22.5" customHeight="1" x14ac:dyDescent="0.25">
      <c r="B5" s="6">
        <v>1</v>
      </c>
      <c r="C5" t="s">
        <v>51</v>
      </c>
      <c r="D5" t="s">
        <v>11</v>
      </c>
      <c r="E5" s="17">
        <f>MIN(MAX($B$5:$B$9),12)-IF(B5=1,B5-1,B5)+1</f>
        <v>5</v>
      </c>
      <c r="F5">
        <f>E5*(MID($B$3,6,1))</f>
        <v>5</v>
      </c>
      <c r="G5" s="14" t="str">
        <f>MID($B$3,1,1)</f>
        <v>ž</v>
      </c>
      <c r="I5" s="7" t="s">
        <v>1</v>
      </c>
      <c r="J5" s="15">
        <f>SUMIFS($F:$F,$D:$D,Tabulka16[[#This Row],[Univerzita]],$G:$G,"ž")</f>
        <v>6</v>
      </c>
      <c r="K5" s="23">
        <f t="shared" si="0"/>
        <v>3</v>
      </c>
      <c r="L5" s="15">
        <f>SUMIFS($F:$F,$D:$D,Tabulka16[[#This Row],[Univerzita]],$G:$G,"m")</f>
        <v>80</v>
      </c>
      <c r="M5" s="23">
        <f t="shared" si="1"/>
        <v>1</v>
      </c>
      <c r="N5" s="15">
        <f>SUMIFS($F:$F,$D:$D,Tabulka16[[#This Row],[Univerzita]],$G:$G,"x")</f>
        <v>75</v>
      </c>
      <c r="O5" s="24">
        <f t="shared" si="2"/>
        <v>1</v>
      </c>
      <c r="P5" s="9">
        <f>SUMIF($D:D,I5,$F:F)</f>
        <v>161</v>
      </c>
      <c r="Q5" s="19">
        <f t="shared" si="3"/>
        <v>1</v>
      </c>
    </row>
    <row r="6" spans="2:17" ht="22.5" customHeight="1" x14ac:dyDescent="0.25">
      <c r="B6" s="6">
        <v>2</v>
      </c>
      <c r="C6" t="s">
        <v>52</v>
      </c>
      <c r="D6" t="s">
        <v>37</v>
      </c>
      <c r="E6" s="17">
        <f>MIN(MAX($B$5:$B$9),12)-IF(B6=1,B6-1,B6)+1</f>
        <v>3</v>
      </c>
      <c r="F6">
        <f t="shared" ref="F6:F8" si="4">E6*(MID($B$3,6,1))</f>
        <v>3</v>
      </c>
      <c r="G6" s="14" t="str">
        <f t="shared" ref="G6:G8" si="5">MID($B$3,1,1)</f>
        <v>ž</v>
      </c>
      <c r="I6" s="7" t="s">
        <v>35</v>
      </c>
      <c r="J6" s="18">
        <f>SUMIFS($F:$F,$D:$D,Tabulka16[[#This Row],[Univerzita]],$G:$G,"ž")</f>
        <v>0</v>
      </c>
      <c r="K6" s="23">
        <f t="shared" si="0"/>
        <v>4</v>
      </c>
      <c r="L6" s="18">
        <f>SUMIFS($F:$F,$D:$D,Tabulka16[[#This Row],[Univerzita]],$G:$G,"m")</f>
        <v>3</v>
      </c>
      <c r="M6" s="23">
        <f t="shared" si="1"/>
        <v>4</v>
      </c>
      <c r="N6" s="18">
        <f>SUMIFS($F:$F,$D:$D,Tabulka16[[#This Row],[Univerzita]],$G:$G,"x")</f>
        <v>25</v>
      </c>
      <c r="O6" s="24">
        <f t="shared" si="2"/>
        <v>3</v>
      </c>
      <c r="P6" s="9">
        <f>SUMIF($D:D,I6,$F:F)</f>
        <v>28</v>
      </c>
      <c r="Q6" s="19">
        <f t="shared" si="3"/>
        <v>4</v>
      </c>
    </row>
    <row r="7" spans="2:17" ht="22.5" customHeight="1" x14ac:dyDescent="0.25">
      <c r="B7" s="6">
        <v>3</v>
      </c>
      <c r="C7" t="s">
        <v>53</v>
      </c>
      <c r="D7" t="s">
        <v>11</v>
      </c>
      <c r="E7" s="17">
        <f>MIN(MAX($B$5:$B$9),12)-IF(B7=1,B7-1,B7)+1</f>
        <v>2</v>
      </c>
      <c r="F7">
        <f t="shared" si="4"/>
        <v>2</v>
      </c>
      <c r="G7" s="14" t="str">
        <f t="shared" si="5"/>
        <v>ž</v>
      </c>
      <c r="I7" s="7" t="s">
        <v>36</v>
      </c>
      <c r="J7" s="15">
        <f>SUMIFS($F:$F,$D:$D,Tabulka16[[#This Row],[Univerzita]],$G:$G,"ž")</f>
        <v>0</v>
      </c>
      <c r="K7" s="23">
        <f t="shared" si="0"/>
        <v>4</v>
      </c>
      <c r="L7" s="15">
        <f>SUMIFS($F:$F,$D:$D,Tabulka16[[#This Row],[Univerzita]],$G:$G,"m")</f>
        <v>27</v>
      </c>
      <c r="M7" s="23">
        <f t="shared" si="1"/>
        <v>2</v>
      </c>
      <c r="N7" s="15">
        <f>SUMIFS($F:$F,$D:$D,Tabulka16[[#This Row],[Univerzita]],$G:$G,"x")</f>
        <v>30</v>
      </c>
      <c r="O7" s="24">
        <f t="shared" si="2"/>
        <v>2</v>
      </c>
      <c r="P7" s="9">
        <f>SUMIF($D:D,I7,$F:F)</f>
        <v>57</v>
      </c>
      <c r="Q7" s="19">
        <f t="shared" si="3"/>
        <v>2</v>
      </c>
    </row>
    <row r="8" spans="2:17" ht="22.5" customHeight="1" x14ac:dyDescent="0.25">
      <c r="B8" s="6">
        <v>4</v>
      </c>
      <c r="C8" t="s">
        <v>54</v>
      </c>
      <c r="D8" t="s">
        <v>1</v>
      </c>
      <c r="E8" s="17">
        <f>MIN(MAX($B$5:$B$9),12)-IF(B8=1,B8-1,B8)+1</f>
        <v>1</v>
      </c>
      <c r="F8">
        <f t="shared" si="4"/>
        <v>1</v>
      </c>
      <c r="G8" s="14" t="str">
        <f t="shared" si="5"/>
        <v>ž</v>
      </c>
      <c r="I8" s="8" t="s">
        <v>5</v>
      </c>
      <c r="J8" s="18">
        <f>SUMIFS($F:$F,$D:$D,Tabulka16[[#This Row],[Univerzita]],$G:$G,"ž")</f>
        <v>0</v>
      </c>
      <c r="K8" s="23">
        <f t="shared" si="0"/>
        <v>4</v>
      </c>
      <c r="L8" s="18">
        <f>SUMIFS($F:$F,$D:$D,Tabulka16[[#This Row],[Univerzita]],$G:$G,"m")</f>
        <v>1</v>
      </c>
      <c r="M8" s="23">
        <f t="shared" si="1"/>
        <v>5</v>
      </c>
      <c r="N8" s="18">
        <f>SUMIFS($F:$F,$D:$D,Tabulka16[[#This Row],[Univerzita]],$G:$G,"x")</f>
        <v>0</v>
      </c>
      <c r="O8" s="24">
        <f t="shared" si="2"/>
        <v>6</v>
      </c>
      <c r="P8" s="9">
        <f>SUMIF($D:D,I8,$F:F)</f>
        <v>1</v>
      </c>
      <c r="Q8" s="19">
        <f t="shared" si="3"/>
        <v>7</v>
      </c>
    </row>
    <row r="9" spans="2:17" ht="22.5" customHeight="1" x14ac:dyDescent="0.25">
      <c r="B9" s="6"/>
      <c r="E9" s="17"/>
      <c r="G9" s="14"/>
      <c r="I9" s="7" t="s">
        <v>38</v>
      </c>
      <c r="J9" s="15">
        <f>SUMIFS($F:$F,$D:$D,Tabulka16[[#This Row],[Univerzita]],$G:$G,"ž")</f>
        <v>0</v>
      </c>
      <c r="K9" s="23">
        <f t="shared" si="0"/>
        <v>4</v>
      </c>
      <c r="L9" s="15">
        <f>SUMIFS($F:$F,$D:$D,Tabulka16[[#This Row],[Univerzita]],$G:$G,"m")</f>
        <v>10</v>
      </c>
      <c r="M9" s="23">
        <f t="shared" si="1"/>
        <v>3</v>
      </c>
      <c r="N9" s="15">
        <f>SUMIFS($F:$F,$D:$D,Tabulka16[[#This Row],[Univerzita]],$G:$G,"x")</f>
        <v>5</v>
      </c>
      <c r="O9" s="24">
        <f t="shared" si="2"/>
        <v>5</v>
      </c>
      <c r="P9" s="9">
        <f>SUMIF($D:D,I9,$F:F)</f>
        <v>15</v>
      </c>
      <c r="Q9" s="19">
        <f t="shared" si="3"/>
        <v>6</v>
      </c>
    </row>
    <row r="10" spans="2:17" ht="22.5" customHeight="1" x14ac:dyDescent="0.25">
      <c r="B10" t="s">
        <v>13</v>
      </c>
      <c r="G10" s="14"/>
    </row>
    <row r="11" spans="2:17" ht="22.5" customHeight="1" x14ac:dyDescent="0.25">
      <c r="B11" t="s">
        <v>8</v>
      </c>
      <c r="C11" t="s">
        <v>7</v>
      </c>
      <c r="D11" s="4" t="s">
        <v>9</v>
      </c>
      <c r="E11" s="2" t="s">
        <v>17</v>
      </c>
      <c r="F11" s="2" t="s">
        <v>18</v>
      </c>
      <c r="G11" s="14"/>
    </row>
    <row r="12" spans="2:17" ht="22.5" customHeight="1" x14ac:dyDescent="0.25">
      <c r="B12" s="6">
        <v>1</v>
      </c>
      <c r="C12" t="s">
        <v>55</v>
      </c>
      <c r="D12" t="s">
        <v>1</v>
      </c>
      <c r="E12" s="17">
        <f>MIN(MAX($B$12:$B$15),12)-IF(B12=1,B12-1,B12)+1</f>
        <v>5</v>
      </c>
      <c r="F12">
        <f>E12*(MID($B$10,6,1))</f>
        <v>5</v>
      </c>
      <c r="G12" s="14" t="str">
        <f>MID($B$10,1,1)</f>
        <v>m</v>
      </c>
    </row>
    <row r="13" spans="2:17" ht="22.5" customHeight="1" x14ac:dyDescent="0.25">
      <c r="B13" s="6">
        <v>2</v>
      </c>
      <c r="C13" t="s">
        <v>56</v>
      </c>
      <c r="D13" t="s">
        <v>35</v>
      </c>
      <c r="E13" s="17">
        <f>MIN(MAX($B$12:$B$15),12)-IF(B13=1,B13-1,B13)+1</f>
        <v>3</v>
      </c>
      <c r="F13">
        <f t="shared" ref="F13:F15" si="6">E13*(MID($B$10,6,1))</f>
        <v>3</v>
      </c>
      <c r="G13" s="14" t="str">
        <f>MID($B$10,1,1)</f>
        <v>m</v>
      </c>
    </row>
    <row r="14" spans="2:17" ht="22.5" customHeight="1" x14ac:dyDescent="0.25">
      <c r="B14" s="6">
        <v>3</v>
      </c>
      <c r="C14" t="s">
        <v>57</v>
      </c>
      <c r="D14" t="s">
        <v>36</v>
      </c>
      <c r="E14" s="17">
        <f>MIN(MAX($B$12:$B$15),12)-IF(B14=1,B14-1,B14)+1</f>
        <v>2</v>
      </c>
      <c r="F14">
        <f t="shared" si="6"/>
        <v>2</v>
      </c>
      <c r="G14" s="14" t="str">
        <f>MID($B$10,1,1)</f>
        <v>m</v>
      </c>
    </row>
    <row r="15" spans="2:17" ht="22.5" customHeight="1" x14ac:dyDescent="0.25">
      <c r="B15" s="6">
        <v>4</v>
      </c>
      <c r="C15" t="s">
        <v>58</v>
      </c>
      <c r="D15" t="s">
        <v>5</v>
      </c>
      <c r="E15" s="17">
        <f>MIN(MAX($B$12:$B$15),12)-IF(B15=1,B15-1,B15)+1</f>
        <v>1</v>
      </c>
      <c r="F15">
        <f t="shared" si="6"/>
        <v>1</v>
      </c>
      <c r="G15" s="14" t="str">
        <f>MID($B$10,1,1)</f>
        <v>m</v>
      </c>
      <c r="I15" s="4"/>
    </row>
    <row r="16" spans="2:17" ht="22.5" customHeight="1" x14ac:dyDescent="0.25"/>
    <row r="17" spans="2:9" ht="22.5" customHeight="1" x14ac:dyDescent="0.25">
      <c r="B17" t="s">
        <v>14</v>
      </c>
      <c r="G17" s="14"/>
    </row>
    <row r="18" spans="2:9" ht="22.5" customHeight="1" x14ac:dyDescent="0.25">
      <c r="B18" t="s">
        <v>8</v>
      </c>
      <c r="C18" t="s">
        <v>7</v>
      </c>
      <c r="D18" s="4" t="s">
        <v>9</v>
      </c>
      <c r="E18" s="2" t="s">
        <v>17</v>
      </c>
      <c r="F18" s="2" t="s">
        <v>18</v>
      </c>
      <c r="G18" s="14"/>
    </row>
    <row r="19" spans="2:9" ht="22.5" customHeight="1" x14ac:dyDescent="0.25">
      <c r="B19" s="6">
        <v>1</v>
      </c>
      <c r="C19" s="2" t="s">
        <v>59</v>
      </c>
      <c r="D19" t="s">
        <v>11</v>
      </c>
      <c r="E19" s="17">
        <f>MIN(MAX($B$19:$B$22),12)-IF(B19=1,B19-1,B19)+1</f>
        <v>5</v>
      </c>
      <c r="F19">
        <f>E19*(MID($B$17,6,1)+1)</f>
        <v>25</v>
      </c>
      <c r="G19" s="14" t="str">
        <f>MID($B$17,1,1)</f>
        <v>ž</v>
      </c>
    </row>
    <row r="20" spans="2:9" ht="22.5" customHeight="1" x14ac:dyDescent="0.25">
      <c r="B20" s="6">
        <v>2</v>
      </c>
      <c r="C20" s="2" t="s">
        <v>60</v>
      </c>
      <c r="D20" t="s">
        <v>37</v>
      </c>
      <c r="E20" s="17">
        <f t="shared" ref="E20:E22" si="7">MIN(MAX($B$19:$B$22),12)-IF(B20=1,B20-1,B20)+1</f>
        <v>3</v>
      </c>
      <c r="F20">
        <f t="shared" ref="F20:F22" si="8">E20*(MID($B$17,6,1)+1)</f>
        <v>15</v>
      </c>
      <c r="G20" s="14" t="str">
        <f>MID($B$17,1,1)</f>
        <v>ž</v>
      </c>
    </row>
    <row r="21" spans="2:9" ht="22.5" customHeight="1" x14ac:dyDescent="0.25">
      <c r="B21" s="6">
        <v>3</v>
      </c>
      <c r="C21" s="2" t="s">
        <v>61</v>
      </c>
      <c r="D21" t="s">
        <v>11</v>
      </c>
      <c r="E21" s="17">
        <f t="shared" si="7"/>
        <v>2</v>
      </c>
      <c r="F21">
        <f t="shared" si="8"/>
        <v>10</v>
      </c>
      <c r="G21" s="14" t="str">
        <f t="shared" ref="G21:G22" si="9">MID($B$17,1,1)</f>
        <v>ž</v>
      </c>
    </row>
    <row r="22" spans="2:9" ht="22.5" customHeight="1" x14ac:dyDescent="0.25">
      <c r="B22" s="6">
        <v>4</v>
      </c>
      <c r="C22" s="2" t="s">
        <v>62</v>
      </c>
      <c r="D22" t="s">
        <v>1</v>
      </c>
      <c r="E22" s="17">
        <f t="shared" si="7"/>
        <v>1</v>
      </c>
      <c r="F22">
        <f t="shared" si="8"/>
        <v>5</v>
      </c>
      <c r="G22" s="14" t="str">
        <f t="shared" si="9"/>
        <v>ž</v>
      </c>
    </row>
    <row r="23" spans="2:9" ht="22.5" customHeight="1" x14ac:dyDescent="0.25">
      <c r="B23" s="6"/>
      <c r="C23" s="25"/>
      <c r="G23" s="14"/>
      <c r="I23" s="4"/>
    </row>
    <row r="24" spans="2:9" ht="22.5" customHeight="1" x14ac:dyDescent="0.25">
      <c r="B24" t="s">
        <v>15</v>
      </c>
      <c r="G24" s="14"/>
    </row>
    <row r="25" spans="2:9" ht="22.5" customHeight="1" x14ac:dyDescent="0.25">
      <c r="B25" t="s">
        <v>8</v>
      </c>
      <c r="C25" t="s">
        <v>7</v>
      </c>
      <c r="D25" s="4" t="s">
        <v>9</v>
      </c>
      <c r="E25" s="2" t="s">
        <v>17</v>
      </c>
      <c r="F25" s="2" t="s">
        <v>18</v>
      </c>
      <c r="G25" s="14"/>
    </row>
    <row r="26" spans="2:9" ht="22.5" customHeight="1" x14ac:dyDescent="0.25">
      <c r="B26" s="6">
        <v>1</v>
      </c>
      <c r="C26" s="2" t="s">
        <v>63</v>
      </c>
      <c r="D26" s="4" t="s">
        <v>1</v>
      </c>
      <c r="E26" s="17">
        <f>MIN(MAX($B$26:$B$31),12)-IF(B26=1,B26-1,B26)+1</f>
        <v>7</v>
      </c>
      <c r="F26">
        <f>E26*(MID($B$24,6,1)+1)</f>
        <v>35</v>
      </c>
      <c r="G26" s="14" t="str">
        <f>MID($B$24,1,1)</f>
        <v>m</v>
      </c>
    </row>
    <row r="27" spans="2:9" ht="22.5" customHeight="1" x14ac:dyDescent="0.25">
      <c r="B27" s="6">
        <v>2</v>
      </c>
      <c r="C27" s="2" t="s">
        <v>67</v>
      </c>
      <c r="D27" s="4" t="s">
        <v>36</v>
      </c>
      <c r="E27" s="17">
        <f t="shared" ref="E27:E31" si="10">MIN(MAX($B$26:$B$31),12)-IF(B27=1,B27-1,B27)+1</f>
        <v>5</v>
      </c>
      <c r="F27">
        <f t="shared" ref="F27:F31" si="11">E27*(MID($B$24,6,1)+1)</f>
        <v>25</v>
      </c>
      <c r="G27" s="14" t="str">
        <f t="shared" ref="G27:G31" si="12">MID($B$24,1,1)</f>
        <v>m</v>
      </c>
    </row>
    <row r="28" spans="2:9" ht="22.5" customHeight="1" x14ac:dyDescent="0.25">
      <c r="B28" s="6">
        <v>3</v>
      </c>
      <c r="C28" s="2" t="s">
        <v>68</v>
      </c>
      <c r="D28" s="4" t="s">
        <v>1</v>
      </c>
      <c r="E28" s="17">
        <f t="shared" si="10"/>
        <v>4</v>
      </c>
      <c r="F28">
        <f t="shared" si="11"/>
        <v>20</v>
      </c>
      <c r="G28" s="14" t="str">
        <f t="shared" si="12"/>
        <v>m</v>
      </c>
    </row>
    <row r="29" spans="2:9" ht="22.5" customHeight="1" x14ac:dyDescent="0.25">
      <c r="B29" s="6">
        <v>4</v>
      </c>
      <c r="C29" s="2" t="s">
        <v>64</v>
      </c>
      <c r="D29" s="4" t="s">
        <v>1</v>
      </c>
      <c r="E29" s="17">
        <f t="shared" si="10"/>
        <v>3</v>
      </c>
      <c r="F29">
        <f t="shared" si="11"/>
        <v>15</v>
      </c>
      <c r="G29" s="14" t="str">
        <f t="shared" si="12"/>
        <v>m</v>
      </c>
    </row>
    <row r="30" spans="2:9" ht="22.5" customHeight="1" x14ac:dyDescent="0.25">
      <c r="B30" s="6">
        <v>5</v>
      </c>
      <c r="C30" s="2" t="s">
        <v>65</v>
      </c>
      <c r="D30" s="4" t="s">
        <v>38</v>
      </c>
      <c r="E30" s="17">
        <f t="shared" si="10"/>
        <v>2</v>
      </c>
      <c r="F30">
        <f t="shared" si="11"/>
        <v>10</v>
      </c>
      <c r="G30" s="14" t="str">
        <f t="shared" si="12"/>
        <v>m</v>
      </c>
    </row>
    <row r="31" spans="2:9" ht="22.5" customHeight="1" x14ac:dyDescent="0.25">
      <c r="B31" s="6">
        <v>6</v>
      </c>
      <c r="C31" s="2" t="s">
        <v>66</v>
      </c>
      <c r="D31" s="4" t="s">
        <v>1</v>
      </c>
      <c r="E31" s="17">
        <f t="shared" si="10"/>
        <v>1</v>
      </c>
      <c r="F31">
        <f t="shared" si="11"/>
        <v>5</v>
      </c>
      <c r="G31" s="14" t="str">
        <f t="shared" si="12"/>
        <v>m</v>
      </c>
    </row>
    <row r="32" spans="2:9" ht="22.5" customHeight="1" x14ac:dyDescent="0.25"/>
    <row r="33" spans="2:7" ht="22.5" customHeight="1" x14ac:dyDescent="0.25">
      <c r="B33" t="s">
        <v>16</v>
      </c>
      <c r="G33" s="14"/>
    </row>
    <row r="34" spans="2:7" ht="22.5" customHeight="1" x14ac:dyDescent="0.25">
      <c r="B34" t="s">
        <v>8</v>
      </c>
      <c r="C34" t="s">
        <v>7</v>
      </c>
      <c r="D34" s="4" t="s">
        <v>9</v>
      </c>
      <c r="E34" s="2" t="s">
        <v>17</v>
      </c>
      <c r="F34" s="2" t="s">
        <v>18</v>
      </c>
      <c r="G34" s="14"/>
    </row>
    <row r="35" spans="2:7" ht="22.5" customHeight="1" x14ac:dyDescent="0.25">
      <c r="B35" s="6">
        <v>1</v>
      </c>
      <c r="C35" s="2" t="s">
        <v>69</v>
      </c>
      <c r="D35" t="s">
        <v>1</v>
      </c>
      <c r="E35" s="17">
        <f>MIN(MAX($B$35:$B$41),12)-IF(B35=1,B35-1,B35)+1</f>
        <v>8</v>
      </c>
      <c r="F35">
        <f>E35*(MID($B$33,5,1)+1)</f>
        <v>40</v>
      </c>
      <c r="G35" s="14" t="str">
        <f>MID($B$33,3,1)</f>
        <v>x</v>
      </c>
    </row>
    <row r="36" spans="2:7" ht="22.5" customHeight="1" x14ac:dyDescent="0.25">
      <c r="B36" s="6">
        <v>2</v>
      </c>
      <c r="C36" s="2" t="s">
        <v>70</v>
      </c>
      <c r="D36" t="s">
        <v>36</v>
      </c>
      <c r="E36" s="17">
        <f t="shared" ref="E36:E41" si="13">MIN(MAX($B$35:$B$41),12)-IF(B36=1,B36-1,B36)+1</f>
        <v>6</v>
      </c>
      <c r="F36">
        <f t="shared" ref="F36:F41" si="14">E36*(MID($B$33,5,1)+1)</f>
        <v>30</v>
      </c>
      <c r="G36" s="14" t="str">
        <f t="shared" ref="G36:G41" si="15">MID($B$33,3,1)</f>
        <v>x</v>
      </c>
    </row>
    <row r="37" spans="2:7" ht="22.5" customHeight="1" x14ac:dyDescent="0.25">
      <c r="B37" s="6">
        <v>3</v>
      </c>
      <c r="C37" s="2" t="s">
        <v>75</v>
      </c>
      <c r="D37" t="s">
        <v>35</v>
      </c>
      <c r="E37" s="17">
        <f t="shared" si="13"/>
        <v>5</v>
      </c>
      <c r="F37">
        <f t="shared" si="14"/>
        <v>25</v>
      </c>
      <c r="G37" s="14" t="str">
        <f t="shared" si="15"/>
        <v>x</v>
      </c>
    </row>
    <row r="38" spans="2:7" ht="22.5" customHeight="1" x14ac:dyDescent="0.25">
      <c r="B38" s="6">
        <v>4</v>
      </c>
      <c r="C38" s="2" t="s">
        <v>74</v>
      </c>
      <c r="D38" t="s">
        <v>1</v>
      </c>
      <c r="E38" s="17">
        <f t="shared" si="13"/>
        <v>4</v>
      </c>
      <c r="F38">
        <f t="shared" si="14"/>
        <v>20</v>
      </c>
      <c r="G38" s="14" t="str">
        <f t="shared" si="15"/>
        <v>x</v>
      </c>
    </row>
    <row r="39" spans="2:7" ht="22.5" customHeight="1" x14ac:dyDescent="0.25">
      <c r="B39" s="6">
        <v>5</v>
      </c>
      <c r="C39" s="2" t="s">
        <v>73</v>
      </c>
      <c r="D39" t="s">
        <v>1</v>
      </c>
      <c r="E39" s="17">
        <f t="shared" si="13"/>
        <v>3</v>
      </c>
      <c r="F39">
        <f t="shared" si="14"/>
        <v>15</v>
      </c>
      <c r="G39" s="14" t="str">
        <f t="shared" si="15"/>
        <v>x</v>
      </c>
    </row>
    <row r="40" spans="2:7" ht="22.5" customHeight="1" x14ac:dyDescent="0.25">
      <c r="B40" s="6">
        <v>6</v>
      </c>
      <c r="C40" s="2" t="s">
        <v>72</v>
      </c>
      <c r="D40" t="s">
        <v>37</v>
      </c>
      <c r="E40" s="17">
        <f t="shared" si="13"/>
        <v>2</v>
      </c>
      <c r="F40">
        <f t="shared" si="14"/>
        <v>10</v>
      </c>
      <c r="G40" s="14" t="str">
        <f t="shared" si="15"/>
        <v>x</v>
      </c>
    </row>
    <row r="41" spans="2:7" ht="22.5" customHeight="1" x14ac:dyDescent="0.25">
      <c r="B41" s="6">
        <v>7</v>
      </c>
      <c r="C41" s="2" t="s">
        <v>71</v>
      </c>
      <c r="D41" t="s">
        <v>38</v>
      </c>
      <c r="E41" s="17">
        <f t="shared" si="13"/>
        <v>1</v>
      </c>
      <c r="F41">
        <f t="shared" si="14"/>
        <v>5</v>
      </c>
      <c r="G41" s="14" t="str">
        <f t="shared" si="15"/>
        <v>x</v>
      </c>
    </row>
    <row r="42" spans="2:7" ht="22.5" customHeight="1" x14ac:dyDescent="0.25">
      <c r="G42" s="14"/>
    </row>
    <row r="43" spans="2:7" ht="22.5" customHeight="1" x14ac:dyDescent="0.25">
      <c r="G43" s="14"/>
    </row>
    <row r="44" spans="2:7" ht="22.5" customHeight="1" x14ac:dyDescent="0.25">
      <c r="G44" s="14"/>
    </row>
    <row r="45" spans="2:7" ht="22.5" customHeight="1" x14ac:dyDescent="0.25"/>
    <row r="46" spans="2:7" ht="22.5" customHeight="1" x14ac:dyDescent="0.25"/>
    <row r="47" spans="2:7" ht="22.5" customHeight="1" x14ac:dyDescent="0.25"/>
    <row r="48" spans="2:7" ht="22.5" customHeight="1" x14ac:dyDescent="0.25"/>
    <row r="49" ht="22.5" customHeight="1" x14ac:dyDescent="0.25"/>
    <row r="50" ht="22.5" customHeight="1" x14ac:dyDescent="0.25"/>
    <row r="51" ht="22.5" customHeight="1" x14ac:dyDescent="0.25"/>
    <row r="52" ht="22.5" customHeight="1" x14ac:dyDescent="0.25"/>
    <row r="53" ht="22.5" customHeight="1" x14ac:dyDescent="0.25"/>
    <row r="54" ht="22.5" customHeight="1" x14ac:dyDescent="0.25"/>
    <row r="55" ht="22.5" customHeight="1" x14ac:dyDescent="0.25"/>
    <row r="56" ht="22.5" customHeight="1" x14ac:dyDescent="0.25"/>
    <row r="57" ht="22.5" customHeight="1" x14ac:dyDescent="0.25"/>
    <row r="58" ht="22.5" customHeight="1" x14ac:dyDescent="0.25"/>
    <row r="59" ht="22.5" customHeight="1" x14ac:dyDescent="0.25"/>
    <row r="60" ht="22.5" customHeight="1" x14ac:dyDescent="0.25"/>
    <row r="61" ht="22.5" customHeight="1" x14ac:dyDescent="0.25"/>
    <row r="62" ht="22.5" customHeight="1" x14ac:dyDescent="0.25"/>
    <row r="63" ht="22.5" customHeight="1" x14ac:dyDescent="0.25"/>
    <row r="64" ht="22.5" customHeight="1" x14ac:dyDescent="0.25"/>
    <row r="65" ht="22.5" customHeight="1" x14ac:dyDescent="0.25"/>
    <row r="66" ht="22.5" customHeight="1" x14ac:dyDescent="0.25"/>
    <row r="67" ht="22.5" customHeight="1" x14ac:dyDescent="0.25"/>
    <row r="68" ht="22.5" customHeight="1" x14ac:dyDescent="0.25"/>
    <row r="69" ht="22.5" customHeight="1" x14ac:dyDescent="0.25"/>
    <row r="70" ht="22.5" customHeight="1" x14ac:dyDescent="0.25"/>
    <row r="71" ht="22.5" customHeight="1" x14ac:dyDescent="0.25"/>
    <row r="72" ht="22.5" customHeight="1" x14ac:dyDescent="0.25"/>
    <row r="73" ht="22.5" customHeight="1" x14ac:dyDescent="0.25"/>
    <row r="74" ht="22.5" customHeight="1" x14ac:dyDescent="0.25"/>
    <row r="75" ht="22.5" customHeight="1" x14ac:dyDescent="0.25"/>
    <row r="76" ht="22.5" customHeight="1" x14ac:dyDescent="0.25"/>
    <row r="77" ht="22.5" customHeight="1" x14ac:dyDescent="0.25"/>
    <row r="78" ht="22.5" customHeight="1" x14ac:dyDescent="0.25"/>
    <row r="79" ht="22.5" customHeight="1" x14ac:dyDescent="0.25"/>
    <row r="80" ht="22.5" customHeight="1" x14ac:dyDescent="0.25"/>
    <row r="81" ht="22.5" customHeight="1" x14ac:dyDescent="0.25"/>
    <row r="82" ht="22.5" customHeight="1" x14ac:dyDescent="0.25"/>
    <row r="83" ht="22.5" customHeight="1" x14ac:dyDescent="0.25"/>
    <row r="84" ht="22.5" customHeight="1" x14ac:dyDescent="0.25"/>
    <row r="85" ht="22.5" customHeight="1" x14ac:dyDescent="0.25"/>
    <row r="86" ht="22.5" customHeight="1" x14ac:dyDescent="0.25"/>
    <row r="87" ht="22.5" customHeight="1" x14ac:dyDescent="0.25"/>
    <row r="88" ht="22.5" customHeight="1" x14ac:dyDescent="0.25"/>
    <row r="89" ht="22.5" customHeight="1" x14ac:dyDescent="0.25"/>
    <row r="90" ht="22.5" customHeight="1" x14ac:dyDescent="0.25"/>
    <row r="91" ht="22.5" customHeight="1" x14ac:dyDescent="0.25"/>
    <row r="92" ht="22.5" customHeight="1" x14ac:dyDescent="0.25"/>
    <row r="93" ht="22.5" customHeight="1" x14ac:dyDescent="0.25"/>
    <row r="94" ht="22.5" customHeight="1" x14ac:dyDescent="0.25"/>
    <row r="95" ht="22.5" customHeight="1" x14ac:dyDescent="0.25"/>
    <row r="96" ht="22.5" customHeight="1" x14ac:dyDescent="0.25"/>
    <row r="97" ht="22.5" customHeight="1" x14ac:dyDescent="0.25"/>
    <row r="98" ht="22.5" customHeight="1" x14ac:dyDescent="0.25"/>
    <row r="99" ht="22.5" customHeight="1" x14ac:dyDescent="0.25"/>
    <row r="100" ht="22.5" customHeight="1" x14ac:dyDescent="0.25"/>
    <row r="101" ht="22.5" customHeight="1" x14ac:dyDescent="0.25"/>
    <row r="102" ht="22.5" customHeight="1" x14ac:dyDescent="0.25"/>
    <row r="103" ht="22.5" customHeight="1" x14ac:dyDescent="0.25"/>
    <row r="104" ht="22.5" customHeight="1" x14ac:dyDescent="0.25"/>
    <row r="105" ht="22.5" customHeight="1" x14ac:dyDescent="0.25"/>
    <row r="106" ht="22.5" customHeight="1" x14ac:dyDescent="0.25"/>
    <row r="107" ht="22.5" customHeight="1" x14ac:dyDescent="0.25"/>
    <row r="108" ht="22.5" customHeight="1" x14ac:dyDescent="0.25"/>
    <row r="109" ht="22.5" customHeight="1" x14ac:dyDescent="0.25"/>
    <row r="110" ht="22.5" customHeight="1" x14ac:dyDescent="0.25"/>
    <row r="111" ht="22.5" customHeight="1" x14ac:dyDescent="0.25"/>
    <row r="112" ht="22.5" customHeight="1" x14ac:dyDescent="0.25"/>
    <row r="113" ht="22.5" customHeight="1" x14ac:dyDescent="0.25"/>
    <row r="114" ht="22.5" customHeight="1" x14ac:dyDescent="0.25"/>
    <row r="115" ht="22.5" customHeight="1" x14ac:dyDescent="0.25"/>
    <row r="116" ht="22.5" customHeight="1" x14ac:dyDescent="0.25"/>
    <row r="117" ht="22.5" customHeight="1" x14ac:dyDescent="0.25"/>
    <row r="118" ht="22.5" customHeight="1" x14ac:dyDescent="0.25"/>
    <row r="119" ht="22.5" customHeight="1" x14ac:dyDescent="0.25"/>
    <row r="120" ht="22.5" customHeight="1" x14ac:dyDescent="0.25"/>
    <row r="121" ht="22.5" customHeight="1" x14ac:dyDescent="0.25"/>
    <row r="122" ht="22.5" customHeight="1" x14ac:dyDescent="0.25"/>
    <row r="123" ht="22.5" customHeight="1" x14ac:dyDescent="0.25"/>
    <row r="124" ht="22.5" customHeight="1" x14ac:dyDescent="0.25"/>
    <row r="125" ht="22.5" customHeight="1" x14ac:dyDescent="0.25"/>
    <row r="126" ht="22.5" customHeight="1" x14ac:dyDescent="0.25"/>
    <row r="127" ht="22.5" customHeight="1" x14ac:dyDescent="0.25"/>
    <row r="128" ht="22.5" customHeight="1" x14ac:dyDescent="0.25"/>
    <row r="129" ht="22.5" customHeight="1" x14ac:dyDescent="0.25"/>
    <row r="130" ht="22.5" customHeight="1" x14ac:dyDescent="0.25"/>
    <row r="131" ht="22.5" customHeight="1" x14ac:dyDescent="0.25"/>
    <row r="132" ht="22.5" customHeight="1" x14ac:dyDescent="0.25"/>
    <row r="133" ht="22.5" customHeight="1" x14ac:dyDescent="0.25"/>
    <row r="134" ht="22.5" customHeight="1" x14ac:dyDescent="0.25"/>
    <row r="135" ht="22.5" customHeight="1" x14ac:dyDescent="0.25"/>
    <row r="136" ht="22.5" customHeight="1" x14ac:dyDescent="0.25"/>
    <row r="137" ht="22.5" customHeight="1" x14ac:dyDescent="0.25"/>
    <row r="138" ht="22.5" customHeight="1" x14ac:dyDescent="0.25"/>
    <row r="139" ht="22.5" customHeight="1" x14ac:dyDescent="0.25"/>
    <row r="140" ht="22.5" customHeight="1" x14ac:dyDescent="0.25"/>
    <row r="141" ht="22.5" customHeight="1" x14ac:dyDescent="0.25"/>
    <row r="142" ht="22.5" customHeight="1" x14ac:dyDescent="0.25"/>
    <row r="143" ht="22.5" customHeight="1" x14ac:dyDescent="0.25"/>
    <row r="144" ht="22.5" customHeight="1" x14ac:dyDescent="0.25"/>
    <row r="145" ht="22.5" customHeight="1" x14ac:dyDescent="0.25"/>
    <row r="146" ht="22.5" customHeight="1" x14ac:dyDescent="0.25"/>
    <row r="147" ht="22.5" customHeight="1" x14ac:dyDescent="0.25"/>
    <row r="148" ht="22.5" customHeight="1" x14ac:dyDescent="0.25"/>
    <row r="149" ht="22.5" customHeight="1" x14ac:dyDescent="0.25"/>
    <row r="150" ht="22.5" customHeight="1" x14ac:dyDescent="0.25"/>
    <row r="151" ht="22.5" customHeight="1" x14ac:dyDescent="0.25"/>
    <row r="152" ht="22.5" customHeight="1" x14ac:dyDescent="0.25"/>
    <row r="153" ht="22.5" customHeight="1" x14ac:dyDescent="0.25"/>
    <row r="154" ht="22.5" customHeight="1" x14ac:dyDescent="0.25"/>
    <row r="155" ht="22.5" customHeight="1" x14ac:dyDescent="0.25"/>
    <row r="156" ht="22.5" customHeight="1" x14ac:dyDescent="0.25"/>
    <row r="157" ht="22.5" customHeight="1" x14ac:dyDescent="0.25"/>
    <row r="158" ht="22.5" customHeight="1" x14ac:dyDescent="0.25"/>
    <row r="159" ht="22.5" customHeight="1" x14ac:dyDescent="0.25"/>
    <row r="160" ht="22.5" customHeight="1" x14ac:dyDescent="0.25"/>
    <row r="161" ht="22.5" customHeight="1" x14ac:dyDescent="0.25"/>
    <row r="162" ht="22.5" customHeight="1" x14ac:dyDescent="0.25"/>
    <row r="163" ht="22.5" customHeight="1" x14ac:dyDescent="0.25"/>
    <row r="164" ht="22.5" customHeight="1" x14ac:dyDescent="0.25"/>
    <row r="165" ht="22.5" customHeight="1" x14ac:dyDescent="0.25"/>
  </sheetData>
  <pageMargins left="0.7" right="0.7" top="0.75" bottom="0.75" header="0.3" footer="0.3"/>
  <pageSetup paperSize="9" orientation="landscape" horizontalDpi="0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Q165"/>
  <sheetViews>
    <sheetView workbookViewId="0">
      <selection activeCell="R13" sqref="R13"/>
    </sheetView>
  </sheetViews>
  <sheetFormatPr defaultColWidth="8.85546875" defaultRowHeight="15" x14ac:dyDescent="0.25"/>
  <cols>
    <col min="1" max="2" width="9.140625" customWidth="1"/>
    <col min="3" max="3" width="64.42578125" customWidth="1"/>
    <col min="4" max="4" width="11.140625" customWidth="1"/>
    <col min="5" max="5" width="5.42578125" customWidth="1"/>
    <col min="6" max="6" width="6.42578125" customWidth="1"/>
    <col min="7" max="8" width="9.140625" customWidth="1"/>
    <col min="9" max="9" width="12.140625" customWidth="1"/>
    <col min="10" max="17" width="8.42578125" customWidth="1"/>
  </cols>
  <sheetData>
    <row r="2" spans="2:17" ht="36.75" customHeight="1" x14ac:dyDescent="0.4">
      <c r="C2" s="20" t="s">
        <v>27</v>
      </c>
      <c r="I2" s="12" t="s">
        <v>9</v>
      </c>
      <c r="J2" s="10" t="s">
        <v>19</v>
      </c>
      <c r="K2" s="13" t="s">
        <v>21</v>
      </c>
      <c r="L2" s="10" t="s">
        <v>20</v>
      </c>
      <c r="M2" s="13" t="s">
        <v>22</v>
      </c>
      <c r="N2" s="16" t="s">
        <v>23</v>
      </c>
      <c r="O2" s="16" t="s">
        <v>24</v>
      </c>
      <c r="P2" s="11" t="s">
        <v>10</v>
      </c>
      <c r="Q2" s="5" t="s">
        <v>8</v>
      </c>
    </row>
    <row r="3" spans="2:17" ht="22.5" customHeight="1" x14ac:dyDescent="0.25">
      <c r="B3" t="s">
        <v>14</v>
      </c>
      <c r="C3" s="27"/>
      <c r="D3" s="26"/>
      <c r="I3" s="21" t="s">
        <v>11</v>
      </c>
      <c r="J3" s="15">
        <f>SUMIFS($F:$F,$D:$D,Tabulka167[[#This Row],[Univerzita]],$G:$G,"ž")</f>
        <v>57</v>
      </c>
      <c r="K3" s="23">
        <f>_xlfn.RANK.EQ(J3,$J$3:$J$8)</f>
        <v>1</v>
      </c>
      <c r="L3" s="15">
        <f>SUMIFS($F:$F,$D:$D,Tabulka167[[#This Row],[Univerzita]],$G:$G,"m")</f>
        <v>72</v>
      </c>
      <c r="M3" s="23">
        <f>_xlfn.RANK.EQ(L3,$L$3:$L$8)</f>
        <v>1</v>
      </c>
      <c r="N3" s="15">
        <f>SUMIFS($F:$F,$D:$D,Tabulka167[[#This Row],[Univerzita]],$G:$G,"x")</f>
        <v>0</v>
      </c>
      <c r="O3" s="23">
        <f>_xlfn.RANK.EQ(N3,$N$3:$N$8)</f>
        <v>1</v>
      </c>
      <c r="P3" s="9">
        <f>SUM(Tabulka167[[#This Row],[Body ženy]],Tabulka167[[#This Row],[Body muži]],Tabulka167[[#This Row],[Body mix]])</f>
        <v>129</v>
      </c>
      <c r="Q3" s="19">
        <f>_xlfn.RANK.EQ(P3,$P$3:$P$8)</f>
        <v>1</v>
      </c>
    </row>
    <row r="4" spans="2:17" ht="22.5" customHeight="1" x14ac:dyDescent="0.25">
      <c r="B4" t="s">
        <v>8</v>
      </c>
      <c r="C4" t="s">
        <v>7</v>
      </c>
      <c r="D4" s="4" t="s">
        <v>9</v>
      </c>
      <c r="E4" s="2" t="s">
        <v>17</v>
      </c>
      <c r="F4" s="2" t="s">
        <v>18</v>
      </c>
      <c r="I4" s="21" t="s">
        <v>35</v>
      </c>
      <c r="J4" s="15">
        <f>SUMIFS($F:$F,$D:$D,Tabulka167[[#This Row],[Univerzita]],$G:$G,"ž")</f>
        <v>0</v>
      </c>
      <c r="K4" s="23">
        <f>_xlfn.RANK.EQ(J4,$J$3:$J$8)</f>
        <v>4</v>
      </c>
      <c r="L4" s="15">
        <f>SUMIFS($F:$F,$D:$D,Tabulka167[[#This Row],[Univerzita]],$G:$G,"m")</f>
        <v>47</v>
      </c>
      <c r="M4" s="23">
        <f>_xlfn.RANK.EQ(L4,$L$3:$L$8)</f>
        <v>2</v>
      </c>
      <c r="N4" s="15">
        <f>SUMIFS($F:$F,$D:$D,Tabulka167[[#This Row],[Univerzita]],$G:$G,"x")</f>
        <v>0</v>
      </c>
      <c r="O4" s="24">
        <f>_xlfn.RANK.EQ(N4,$N$3:$N$8)</f>
        <v>1</v>
      </c>
      <c r="P4" s="9">
        <f>SUM(Tabulka167[[#This Row],[Body ženy]],Tabulka167[[#This Row],[Body muži]],Tabulka167[[#This Row],[Body mix]])</f>
        <v>47</v>
      </c>
      <c r="Q4" s="19">
        <f>_xlfn.RANK.EQ(P4,$P$3:$P$8)</f>
        <v>2</v>
      </c>
    </row>
    <row r="5" spans="2:17" ht="22.5" customHeight="1" x14ac:dyDescent="0.25">
      <c r="B5" s="6">
        <v>1</v>
      </c>
      <c r="C5" s="27" t="s">
        <v>77</v>
      </c>
      <c r="D5" s="26" t="s">
        <v>11</v>
      </c>
      <c r="E5" s="17">
        <f>MIN(MAX($B$5:$B$8),12)-IF(B5=1,B5-1,B5)+1</f>
        <v>5</v>
      </c>
      <c r="F5">
        <f>E5*(MID($B$3,6,1)+1)</f>
        <v>25</v>
      </c>
      <c r="G5" s="14" t="str">
        <f>MID($B$3,1,1)</f>
        <v>ž</v>
      </c>
      <c r="I5" s="21" t="s">
        <v>1</v>
      </c>
      <c r="J5" s="15">
        <f>SUMIFS($F:$F,$D:$D,Tabulka167[[#This Row],[Univerzita]],$G:$G,"ž")</f>
        <v>0</v>
      </c>
      <c r="K5" s="23">
        <f>_xlfn.RANK.EQ(J5,$J$3:$J$8)</f>
        <v>4</v>
      </c>
      <c r="L5" s="15">
        <f>SUMIFS($F:$F,$D:$D,Tabulka167[[#This Row],[Univerzita]],$G:$G,"m")</f>
        <v>41</v>
      </c>
      <c r="M5" s="23">
        <f>_xlfn.RANK.EQ(L5,$L$3:$L$8)</f>
        <v>3</v>
      </c>
      <c r="N5" s="15">
        <f>SUMIFS($F:$F,$D:$D,Tabulka167[[#This Row],[Univerzita]],$G:$G,"x")</f>
        <v>0</v>
      </c>
      <c r="O5" s="24">
        <f>_xlfn.RANK.EQ(N5,$N$3:$N$8)</f>
        <v>1</v>
      </c>
      <c r="P5" s="9">
        <f>SUM(Tabulka167[[#This Row],[Body ženy]],Tabulka167[[#This Row],[Body muži]],Tabulka167[[#This Row],[Body mix]])</f>
        <v>41</v>
      </c>
      <c r="Q5" s="19">
        <f>_xlfn.RANK.EQ(P5,$P$3:$P$8)</f>
        <v>3</v>
      </c>
    </row>
    <row r="6" spans="2:17" ht="22.5" customHeight="1" x14ac:dyDescent="0.25">
      <c r="B6" s="6">
        <v>2</v>
      </c>
      <c r="C6" s="27" t="s">
        <v>79</v>
      </c>
      <c r="D6" s="26" t="s">
        <v>37</v>
      </c>
      <c r="E6" s="17">
        <f>MIN(MAX($B$5:$B$8),12)-IF(B6=1,B6-1,B6)+1</f>
        <v>3</v>
      </c>
      <c r="F6">
        <f t="shared" ref="F6:F8" si="0">E6*(MID($B$3,6,1)+1)</f>
        <v>15</v>
      </c>
      <c r="G6" s="14" t="str">
        <f t="shared" ref="G6:G8" si="1">MID($B$3,1,1)</f>
        <v>ž</v>
      </c>
      <c r="I6" s="21" t="s">
        <v>37</v>
      </c>
      <c r="J6" s="15">
        <f>SUMIFS($F:$F,$D:$D,Tabulka167[[#This Row],[Univerzita]],$G:$G,"ž")</f>
        <v>24</v>
      </c>
      <c r="K6" s="23">
        <f>_xlfn.RANK.EQ(J6,$J$3:$J$8)</f>
        <v>2</v>
      </c>
      <c r="L6" s="15">
        <f>SUMIFS($F:$F,$D:$D,Tabulka167[[#This Row],[Univerzita]],$G:$G,"m")</f>
        <v>0</v>
      </c>
      <c r="M6" s="23">
        <f>_xlfn.RANK.EQ(L6,$L$3:$L$8)</f>
        <v>5</v>
      </c>
      <c r="N6" s="15">
        <f>SUMIFS($F:$F,$D:$D,Tabulka167[[#This Row],[Univerzita]],$G:$G,"x")</f>
        <v>0</v>
      </c>
      <c r="O6" s="24">
        <f>_xlfn.RANK.EQ(N6,$N$3:$N$8)</f>
        <v>1</v>
      </c>
      <c r="P6" s="9">
        <f>SUM(Tabulka167[[#This Row],[Body ženy]],Tabulka167[[#This Row],[Body muži]],Tabulka167[[#This Row],[Body mix]])</f>
        <v>24</v>
      </c>
      <c r="Q6" s="19">
        <f>_xlfn.RANK.EQ(P6,$P$3:$P$8)</f>
        <v>4</v>
      </c>
    </row>
    <row r="7" spans="2:17" ht="22.5" customHeight="1" x14ac:dyDescent="0.25">
      <c r="B7" s="6">
        <v>3</v>
      </c>
      <c r="C7" s="27" t="s">
        <v>76</v>
      </c>
      <c r="D7" s="26" t="s">
        <v>2</v>
      </c>
      <c r="E7" s="17">
        <f>MIN(MAX($B$5:$B$8),12)-IF(B7=1,B7-1,B7)+1</f>
        <v>2</v>
      </c>
      <c r="F7">
        <f t="shared" si="0"/>
        <v>10</v>
      </c>
      <c r="G7" s="14" t="str">
        <f t="shared" si="1"/>
        <v>ž</v>
      </c>
      <c r="I7" s="21" t="s">
        <v>2</v>
      </c>
      <c r="J7" s="15">
        <f>SUMIFS($F:$F,$D:$D,Tabulka167[[#This Row],[Univerzita]],$G:$G,"ž")</f>
        <v>10</v>
      </c>
      <c r="K7" s="23">
        <f>_xlfn.RANK.EQ(J7,$J$3:$J$8)</f>
        <v>3</v>
      </c>
      <c r="L7" s="15">
        <f>SUMIFS($F:$F,$D:$D,Tabulka167[[#This Row],[Univerzita]],$G:$G,"m")</f>
        <v>0</v>
      </c>
      <c r="M7" s="23">
        <f>_xlfn.RANK.EQ(L7,$L$3:$L$8)</f>
        <v>5</v>
      </c>
      <c r="N7" s="15">
        <f>SUMIFS($F:$F,$D:$D,Tabulka167[[#This Row],[Univerzita]],$G:$G,"x")</f>
        <v>0</v>
      </c>
      <c r="O7" s="24">
        <f>_xlfn.RANK.EQ(N7,$N$3:$N$8)</f>
        <v>1</v>
      </c>
      <c r="P7" s="9">
        <f>SUM(Tabulka167[[#This Row],[Body ženy]],Tabulka167[[#This Row],[Body muži]],Tabulka167[[#This Row],[Body mix]])</f>
        <v>10</v>
      </c>
      <c r="Q7" s="19">
        <f>_xlfn.RANK.EQ(P7,$P$3:$P$8)</f>
        <v>5</v>
      </c>
    </row>
    <row r="8" spans="2:17" ht="22.5" customHeight="1" x14ac:dyDescent="0.25">
      <c r="B8" s="6">
        <v>4</v>
      </c>
      <c r="C8" s="27" t="s">
        <v>78</v>
      </c>
      <c r="D8" s="26" t="s">
        <v>11</v>
      </c>
      <c r="E8" s="17">
        <f>MIN(MAX($B$5:$B$8),12)-IF(B8=1,B8-1,B8)+1</f>
        <v>1</v>
      </c>
      <c r="F8">
        <f t="shared" si="0"/>
        <v>5</v>
      </c>
      <c r="G8" s="14" t="str">
        <f t="shared" si="1"/>
        <v>ž</v>
      </c>
      <c r="I8" s="21" t="s">
        <v>36</v>
      </c>
      <c r="J8" s="15">
        <f>SUMIFS($F:$F,$D:$D,Tabulka167[[#This Row],[Univerzita]],$G:$G,"ž")</f>
        <v>0</v>
      </c>
      <c r="K8" s="23">
        <f>_xlfn.RANK.EQ(J8,$J$3:$J$8)</f>
        <v>4</v>
      </c>
      <c r="L8" s="15">
        <f>SUMIFS($F:$F,$D:$D,Tabulka167[[#This Row],[Univerzita]],$G:$G,"m")</f>
        <v>5</v>
      </c>
      <c r="M8" s="23">
        <f>_xlfn.RANK.EQ(L8,$L$3:$L$8)</f>
        <v>4</v>
      </c>
      <c r="N8" s="15">
        <f>SUMIFS($F:$F,$D:$D,Tabulka167[[#This Row],[Univerzita]],$G:$G,"x")</f>
        <v>0</v>
      </c>
      <c r="O8" s="24">
        <f>_xlfn.RANK.EQ(N8,$N$3:$N$8)</f>
        <v>1</v>
      </c>
      <c r="P8" s="9">
        <f>SUM(Tabulka167[[#This Row],[Body ženy]],Tabulka167[[#This Row],[Body muži]],Tabulka167[[#This Row],[Body mix]])</f>
        <v>5</v>
      </c>
      <c r="Q8" s="19">
        <f>_xlfn.RANK.EQ(P8,$P$3:$P$8)</f>
        <v>6</v>
      </c>
    </row>
    <row r="9" spans="2:17" ht="22.5" customHeight="1" x14ac:dyDescent="0.25">
      <c r="G9" s="14"/>
    </row>
    <row r="10" spans="2:17" ht="22.5" customHeight="1" x14ac:dyDescent="0.25">
      <c r="B10" t="s">
        <v>15</v>
      </c>
      <c r="C10" s="27"/>
      <c r="D10" s="26"/>
      <c r="G10" s="14"/>
    </row>
    <row r="11" spans="2:17" ht="22.5" customHeight="1" x14ac:dyDescent="0.25">
      <c r="B11" t="s">
        <v>8</v>
      </c>
      <c r="C11" t="s">
        <v>7</v>
      </c>
      <c r="D11" s="4" t="s">
        <v>9</v>
      </c>
      <c r="E11" s="2" t="s">
        <v>17</v>
      </c>
      <c r="F11" s="2" t="s">
        <v>18</v>
      </c>
      <c r="G11" s="14"/>
    </row>
    <row r="12" spans="2:17" ht="22.5" customHeight="1" x14ac:dyDescent="0.25">
      <c r="B12" s="6">
        <v>1</v>
      </c>
      <c r="C12" s="27" t="s">
        <v>81</v>
      </c>
      <c r="D12" s="26" t="s">
        <v>11</v>
      </c>
      <c r="E12" s="17">
        <f>MIN(MAX($B$11:$B$15),12)-IF(B12=1,B12-1,B12)+1</f>
        <v>5</v>
      </c>
      <c r="F12">
        <f>E12*(MID($B$10,6,1)+1)+2</f>
        <v>27</v>
      </c>
      <c r="G12" s="14" t="str">
        <f>MID($B$10,1,1)</f>
        <v>m</v>
      </c>
    </row>
    <row r="13" spans="2:17" ht="22.5" customHeight="1" x14ac:dyDescent="0.25">
      <c r="B13" s="6">
        <v>2</v>
      </c>
      <c r="C13" s="27" t="s">
        <v>80</v>
      </c>
      <c r="D13" s="26" t="s">
        <v>35</v>
      </c>
      <c r="E13" s="17">
        <f>MIN(MAX($B$12:$B$16),12)-IF(B13=1,B13-1,B13)+1</f>
        <v>4</v>
      </c>
      <c r="F13">
        <f t="shared" ref="F13:F16" si="2">E13*(MID($B$10,6,1)+1)</f>
        <v>20</v>
      </c>
      <c r="G13" s="14" t="str">
        <f t="shared" ref="G13:G16" si="3">MID($B$10,1,1)</f>
        <v>m</v>
      </c>
    </row>
    <row r="14" spans="2:17" ht="22.5" customHeight="1" x14ac:dyDescent="0.25">
      <c r="B14" s="6">
        <v>3</v>
      </c>
      <c r="C14" s="27" t="s">
        <v>83</v>
      </c>
      <c r="D14" s="26" t="s">
        <v>1</v>
      </c>
      <c r="E14" s="17">
        <f t="shared" ref="E14:E16" si="4">MIN(MAX($B$12:$B$16),12)-IF(B14=1,B14-1,B14)+1</f>
        <v>3</v>
      </c>
      <c r="F14">
        <f t="shared" si="2"/>
        <v>15</v>
      </c>
      <c r="G14" s="14" t="str">
        <f t="shared" si="3"/>
        <v>m</v>
      </c>
      <c r="J14" s="4"/>
    </row>
    <row r="15" spans="2:17" ht="22.5" customHeight="1" x14ac:dyDescent="0.25">
      <c r="B15" s="6">
        <v>4</v>
      </c>
      <c r="C15" s="27" t="s">
        <v>90</v>
      </c>
      <c r="D15" s="26" t="s">
        <v>1</v>
      </c>
      <c r="E15" s="17">
        <f t="shared" si="4"/>
        <v>2</v>
      </c>
      <c r="F15">
        <f>E15*(MID($B$10,6,1)+1-1)</f>
        <v>8</v>
      </c>
      <c r="G15" s="14" t="str">
        <f t="shared" si="3"/>
        <v>m</v>
      </c>
    </row>
    <row r="16" spans="2:17" ht="22.5" customHeight="1" x14ac:dyDescent="0.25">
      <c r="B16" s="6">
        <v>5</v>
      </c>
      <c r="C16" s="27" t="s">
        <v>82</v>
      </c>
      <c r="D16" s="26" t="s">
        <v>36</v>
      </c>
      <c r="E16" s="17">
        <f t="shared" si="4"/>
        <v>1</v>
      </c>
      <c r="F16">
        <f t="shared" si="2"/>
        <v>5</v>
      </c>
      <c r="G16" s="14" t="str">
        <f t="shared" si="3"/>
        <v>m</v>
      </c>
    </row>
    <row r="17" spans="2:7" ht="22.5" customHeight="1" x14ac:dyDescent="0.25">
      <c r="C17" s="27"/>
      <c r="D17" s="26"/>
      <c r="G17" s="14"/>
    </row>
    <row r="18" spans="2:7" ht="22.5" customHeight="1" x14ac:dyDescent="0.25">
      <c r="B18" t="s">
        <v>0</v>
      </c>
      <c r="G18" s="14"/>
    </row>
    <row r="19" spans="2:7" ht="22.5" customHeight="1" x14ac:dyDescent="0.25">
      <c r="B19" t="s">
        <v>8</v>
      </c>
      <c r="C19" t="s">
        <v>7</v>
      </c>
      <c r="D19" s="4" t="s">
        <v>9</v>
      </c>
      <c r="E19" s="2" t="s">
        <v>17</v>
      </c>
      <c r="F19" s="2" t="s">
        <v>18</v>
      </c>
      <c r="G19" s="14"/>
    </row>
    <row r="20" spans="2:7" ht="22.5" customHeight="1" x14ac:dyDescent="0.25">
      <c r="B20" s="6">
        <v>1</v>
      </c>
      <c r="C20" s="27" t="s">
        <v>84</v>
      </c>
      <c r="D20" s="26" t="s">
        <v>11</v>
      </c>
      <c r="E20" s="17">
        <f>MIN(MAX($B$20:$B$21),12)-IF(B20=1,B20-1,B20)+1</f>
        <v>3</v>
      </c>
      <c r="F20">
        <f>E20*(MID($B$18,6,1)+1)</f>
        <v>27</v>
      </c>
      <c r="G20" s="14" t="str">
        <f>MID($B$18,1,1)</f>
        <v>ž</v>
      </c>
    </row>
    <row r="21" spans="2:7" ht="22.5" customHeight="1" x14ac:dyDescent="0.25">
      <c r="B21">
        <v>2</v>
      </c>
      <c r="C21" s="27" t="s">
        <v>85</v>
      </c>
      <c r="D21" s="26" t="s">
        <v>37</v>
      </c>
      <c r="E21" s="17">
        <f>MIN(MAX($B$20:$B$21),12)-IF(B21=1,B21-1,B21)+1</f>
        <v>1</v>
      </c>
      <c r="F21">
        <f>E21*(MID($B$18,6,1)+1)</f>
        <v>9</v>
      </c>
      <c r="G21" s="14" t="str">
        <f>MID($B$18,1,1)</f>
        <v>ž</v>
      </c>
    </row>
    <row r="22" spans="2:7" ht="22.5" customHeight="1" x14ac:dyDescent="0.25"/>
    <row r="23" spans="2:7" ht="22.5" customHeight="1" x14ac:dyDescent="0.25">
      <c r="B23" t="s">
        <v>3</v>
      </c>
      <c r="G23" s="14"/>
    </row>
    <row r="24" spans="2:7" ht="22.5" customHeight="1" x14ac:dyDescent="0.25">
      <c r="B24" t="s">
        <v>8</v>
      </c>
      <c r="C24" t="s">
        <v>7</v>
      </c>
      <c r="D24" s="4" t="s">
        <v>9</v>
      </c>
      <c r="E24" s="2" t="s">
        <v>17</v>
      </c>
      <c r="F24" s="2" t="s">
        <v>18</v>
      </c>
      <c r="G24" s="14"/>
    </row>
    <row r="25" spans="2:7" ht="22.5" customHeight="1" x14ac:dyDescent="0.25">
      <c r="B25" s="6">
        <v>1</v>
      </c>
      <c r="C25" s="27" t="s">
        <v>86</v>
      </c>
      <c r="D25" s="26" t="s">
        <v>11</v>
      </c>
      <c r="E25" s="17">
        <f>MIN(MAX($B$25:$B$28),12)-IF(B25=1,B25-1,B25)+1</f>
        <v>5</v>
      </c>
      <c r="F25">
        <f>E25*(MID($B$23,6,1)+1)</f>
        <v>45</v>
      </c>
      <c r="G25" s="14" t="str">
        <f>MID($B$23,1,1)</f>
        <v>m</v>
      </c>
    </row>
    <row r="26" spans="2:7" ht="22.5" customHeight="1" x14ac:dyDescent="0.25">
      <c r="B26">
        <v>2</v>
      </c>
      <c r="C26" s="27" t="s">
        <v>87</v>
      </c>
      <c r="D26" s="26" t="s">
        <v>35</v>
      </c>
      <c r="E26" s="17">
        <f t="shared" ref="E26:E27" si="5">MIN(MAX($B$25:$B$28),12)-IF(B26=1,B26-1,B26)+1</f>
        <v>3</v>
      </c>
      <c r="F26">
        <f t="shared" ref="F26:F28" si="6">E26*(MID($B$23,6,1)+1)</f>
        <v>27</v>
      </c>
      <c r="G26" s="14" t="str">
        <f t="shared" ref="G26:G28" si="7">MID($B$23,1,1)</f>
        <v>m</v>
      </c>
    </row>
    <row r="27" spans="2:7" ht="22.5" customHeight="1" x14ac:dyDescent="0.25">
      <c r="B27" s="6">
        <v>3</v>
      </c>
      <c r="C27" s="27" t="s">
        <v>88</v>
      </c>
      <c r="D27" s="26" t="s">
        <v>1</v>
      </c>
      <c r="E27" s="17">
        <f t="shared" si="5"/>
        <v>2</v>
      </c>
      <c r="F27">
        <f t="shared" si="6"/>
        <v>18</v>
      </c>
      <c r="G27" s="14" t="str">
        <f t="shared" si="7"/>
        <v>m</v>
      </c>
    </row>
    <row r="28" spans="2:7" ht="22.5" customHeight="1" x14ac:dyDescent="0.25">
      <c r="B28" s="6">
        <v>4</v>
      </c>
      <c r="C28" s="27" t="s">
        <v>89</v>
      </c>
      <c r="D28" s="26" t="s">
        <v>36</v>
      </c>
      <c r="E28" s="17">
        <v>0</v>
      </c>
      <c r="F28">
        <f t="shared" si="6"/>
        <v>0</v>
      </c>
      <c r="G28" s="14" t="str">
        <f t="shared" si="7"/>
        <v>m</v>
      </c>
    </row>
    <row r="29" spans="2:7" ht="22.5" customHeight="1" x14ac:dyDescent="0.25">
      <c r="D29" s="4"/>
    </row>
    <row r="30" spans="2:7" ht="22.5" customHeight="1" x14ac:dyDescent="0.25"/>
    <row r="31" spans="2:7" ht="22.5" customHeight="1" x14ac:dyDescent="0.25"/>
    <row r="32" spans="2:7" ht="22.5" customHeight="1" x14ac:dyDescent="0.25"/>
    <row r="33" spans="2:7" ht="22.5" customHeight="1" x14ac:dyDescent="0.25">
      <c r="G33" s="14"/>
    </row>
    <row r="34" spans="2:7" ht="22.5" customHeight="1" x14ac:dyDescent="0.25">
      <c r="G34" s="14"/>
    </row>
    <row r="35" spans="2:7" ht="22.5" customHeight="1" x14ac:dyDescent="0.25">
      <c r="G35" s="14"/>
    </row>
    <row r="36" spans="2:7" ht="22.5" customHeight="1" x14ac:dyDescent="0.25">
      <c r="G36" s="14"/>
    </row>
    <row r="37" spans="2:7" ht="22.5" customHeight="1" x14ac:dyDescent="0.25">
      <c r="G37" s="14"/>
    </row>
    <row r="38" spans="2:7" ht="22.5" customHeight="1" x14ac:dyDescent="0.25"/>
    <row r="39" spans="2:7" ht="22.5" customHeight="1" x14ac:dyDescent="0.25"/>
    <row r="40" spans="2:7" ht="22.5" customHeight="1" x14ac:dyDescent="0.25">
      <c r="D40" s="4"/>
      <c r="G40" s="14"/>
    </row>
    <row r="41" spans="2:7" ht="22.5" customHeight="1" x14ac:dyDescent="0.25">
      <c r="B41" s="6"/>
      <c r="C41" s="1"/>
      <c r="D41" s="4"/>
      <c r="E41" s="17"/>
      <c r="G41" s="14"/>
    </row>
    <row r="42" spans="2:7" ht="22.5" customHeight="1" x14ac:dyDescent="0.25">
      <c r="B42" s="6"/>
      <c r="C42" s="2"/>
      <c r="D42" s="4"/>
      <c r="E42" s="17"/>
      <c r="G42" s="14"/>
    </row>
    <row r="43" spans="2:7" ht="22.5" customHeight="1" x14ac:dyDescent="0.25">
      <c r="B43" s="6"/>
      <c r="C43" s="1"/>
      <c r="D43" s="4"/>
      <c r="E43" s="17"/>
      <c r="G43" s="14"/>
    </row>
    <row r="44" spans="2:7" ht="22.5" customHeight="1" x14ac:dyDescent="0.25">
      <c r="B44" s="6"/>
      <c r="D44" s="4"/>
      <c r="E44" s="17"/>
      <c r="G44" s="14"/>
    </row>
    <row r="45" spans="2:7" ht="22.5" customHeight="1" x14ac:dyDescent="0.25">
      <c r="B45" s="6"/>
      <c r="C45" s="1"/>
      <c r="D45" s="4"/>
      <c r="E45" s="17"/>
      <c r="G45" s="14"/>
    </row>
    <row r="46" spans="2:7" ht="22.5" customHeight="1" x14ac:dyDescent="0.25">
      <c r="B46" s="6"/>
      <c r="D46" s="4"/>
      <c r="E46" s="17"/>
      <c r="G46" s="14"/>
    </row>
    <row r="47" spans="2:7" ht="22.5" customHeight="1" x14ac:dyDescent="0.25"/>
    <row r="48" spans="2:7" ht="22.5" customHeight="1" x14ac:dyDescent="0.25"/>
    <row r="49" spans="2:7" ht="22.5" customHeight="1" x14ac:dyDescent="0.25">
      <c r="D49" s="4"/>
      <c r="G49" s="14"/>
    </row>
    <row r="50" spans="2:7" ht="22.5" customHeight="1" x14ac:dyDescent="0.25">
      <c r="B50" s="6"/>
      <c r="C50" s="1"/>
      <c r="E50" s="17"/>
      <c r="G50" s="14"/>
    </row>
    <row r="51" spans="2:7" ht="22.5" customHeight="1" x14ac:dyDescent="0.25">
      <c r="B51" s="6"/>
      <c r="C51" s="2"/>
      <c r="E51" s="17"/>
      <c r="G51" s="14"/>
    </row>
    <row r="52" spans="2:7" ht="22.5" customHeight="1" x14ac:dyDescent="0.25">
      <c r="B52" s="6"/>
      <c r="C52" s="1"/>
      <c r="E52" s="17"/>
      <c r="G52" s="14"/>
    </row>
    <row r="53" spans="2:7" ht="22.5" customHeight="1" x14ac:dyDescent="0.25">
      <c r="B53" s="6"/>
      <c r="E53" s="17"/>
      <c r="G53" s="14"/>
    </row>
    <row r="54" spans="2:7" ht="22.5" customHeight="1" x14ac:dyDescent="0.25">
      <c r="B54" s="6"/>
      <c r="C54" s="1"/>
      <c r="E54" s="17"/>
      <c r="G54" s="14"/>
    </row>
    <row r="55" spans="2:7" ht="22.5" customHeight="1" x14ac:dyDescent="0.25">
      <c r="B55" s="6"/>
      <c r="E55" s="17"/>
      <c r="G55" s="14"/>
    </row>
    <row r="56" spans="2:7" ht="22.5" customHeight="1" x14ac:dyDescent="0.25"/>
    <row r="57" spans="2:7" ht="22.5" customHeight="1" x14ac:dyDescent="0.25"/>
    <row r="58" spans="2:7" ht="22.5" customHeight="1" x14ac:dyDescent="0.25"/>
    <row r="59" spans="2:7" ht="22.5" customHeight="1" x14ac:dyDescent="0.25"/>
    <row r="60" spans="2:7" ht="22.5" customHeight="1" x14ac:dyDescent="0.25"/>
    <row r="61" spans="2:7" ht="22.5" customHeight="1" x14ac:dyDescent="0.25"/>
    <row r="62" spans="2:7" ht="22.5" customHeight="1" x14ac:dyDescent="0.25"/>
    <row r="63" spans="2:7" ht="22.5" customHeight="1" x14ac:dyDescent="0.25"/>
    <row r="64" spans="2:7" ht="22.5" customHeight="1" x14ac:dyDescent="0.25"/>
    <row r="65" ht="22.5" customHeight="1" x14ac:dyDescent="0.25"/>
    <row r="66" ht="22.5" customHeight="1" x14ac:dyDescent="0.25"/>
    <row r="67" ht="22.5" customHeight="1" x14ac:dyDescent="0.25"/>
    <row r="68" ht="22.5" customHeight="1" x14ac:dyDescent="0.25"/>
    <row r="69" ht="22.5" customHeight="1" x14ac:dyDescent="0.25"/>
    <row r="70" ht="22.5" customHeight="1" x14ac:dyDescent="0.25"/>
    <row r="71" ht="22.5" customHeight="1" x14ac:dyDescent="0.25"/>
    <row r="72" ht="22.5" customHeight="1" x14ac:dyDescent="0.25"/>
    <row r="73" ht="22.5" customHeight="1" x14ac:dyDescent="0.25"/>
    <row r="74" ht="22.5" customHeight="1" x14ac:dyDescent="0.25"/>
    <row r="75" ht="22.5" customHeight="1" x14ac:dyDescent="0.25"/>
    <row r="76" ht="22.5" customHeight="1" x14ac:dyDescent="0.25"/>
    <row r="77" ht="22.5" customHeight="1" x14ac:dyDescent="0.25"/>
    <row r="78" ht="22.5" customHeight="1" x14ac:dyDescent="0.25"/>
    <row r="79" ht="22.5" customHeight="1" x14ac:dyDescent="0.25"/>
    <row r="80" ht="22.5" customHeight="1" x14ac:dyDescent="0.25"/>
    <row r="81" ht="22.5" customHeight="1" x14ac:dyDescent="0.25"/>
    <row r="82" ht="22.5" customHeight="1" x14ac:dyDescent="0.25"/>
    <row r="83" ht="22.5" customHeight="1" x14ac:dyDescent="0.25"/>
    <row r="84" ht="22.5" customHeight="1" x14ac:dyDescent="0.25"/>
    <row r="85" ht="22.5" customHeight="1" x14ac:dyDescent="0.25"/>
    <row r="86" ht="22.5" customHeight="1" x14ac:dyDescent="0.25"/>
    <row r="87" ht="22.5" customHeight="1" x14ac:dyDescent="0.25"/>
    <row r="88" ht="22.5" customHeight="1" x14ac:dyDescent="0.25"/>
    <row r="89" ht="22.5" customHeight="1" x14ac:dyDescent="0.25"/>
    <row r="90" ht="22.5" customHeight="1" x14ac:dyDescent="0.25"/>
    <row r="91" ht="22.5" customHeight="1" x14ac:dyDescent="0.25"/>
    <row r="92" ht="22.5" customHeight="1" x14ac:dyDescent="0.25"/>
    <row r="93" ht="22.5" customHeight="1" x14ac:dyDescent="0.25"/>
    <row r="94" ht="22.5" customHeight="1" x14ac:dyDescent="0.25"/>
    <row r="95" ht="22.5" customHeight="1" x14ac:dyDescent="0.25"/>
    <row r="96" ht="22.5" customHeight="1" x14ac:dyDescent="0.25"/>
    <row r="97" ht="22.5" customHeight="1" x14ac:dyDescent="0.25"/>
    <row r="98" ht="22.5" customHeight="1" x14ac:dyDescent="0.25"/>
    <row r="99" ht="22.5" customHeight="1" x14ac:dyDescent="0.25"/>
    <row r="100" ht="22.5" customHeight="1" x14ac:dyDescent="0.25"/>
    <row r="101" ht="22.5" customHeight="1" x14ac:dyDescent="0.25"/>
    <row r="102" ht="22.5" customHeight="1" x14ac:dyDescent="0.25"/>
    <row r="103" ht="22.5" customHeight="1" x14ac:dyDescent="0.25"/>
    <row r="104" ht="22.5" customHeight="1" x14ac:dyDescent="0.25"/>
    <row r="105" ht="22.5" customHeight="1" x14ac:dyDescent="0.25"/>
    <row r="106" ht="22.5" customHeight="1" x14ac:dyDescent="0.25"/>
    <row r="107" ht="22.5" customHeight="1" x14ac:dyDescent="0.25"/>
    <row r="108" ht="22.5" customHeight="1" x14ac:dyDescent="0.25"/>
    <row r="109" ht="22.5" customHeight="1" x14ac:dyDescent="0.25"/>
    <row r="110" ht="22.5" customHeight="1" x14ac:dyDescent="0.25"/>
    <row r="111" ht="22.5" customHeight="1" x14ac:dyDescent="0.25"/>
    <row r="112" ht="22.5" customHeight="1" x14ac:dyDescent="0.25"/>
    <row r="113" ht="22.5" customHeight="1" x14ac:dyDescent="0.25"/>
    <row r="114" ht="22.5" customHeight="1" x14ac:dyDescent="0.25"/>
    <row r="115" ht="22.5" customHeight="1" x14ac:dyDescent="0.25"/>
    <row r="116" ht="22.5" customHeight="1" x14ac:dyDescent="0.25"/>
    <row r="117" ht="22.5" customHeight="1" x14ac:dyDescent="0.25"/>
    <row r="118" ht="22.5" customHeight="1" x14ac:dyDescent="0.25"/>
    <row r="119" ht="22.5" customHeight="1" x14ac:dyDescent="0.25"/>
    <row r="120" ht="22.5" customHeight="1" x14ac:dyDescent="0.25"/>
    <row r="121" ht="22.5" customHeight="1" x14ac:dyDescent="0.25"/>
    <row r="122" ht="22.5" customHeight="1" x14ac:dyDescent="0.25"/>
    <row r="123" ht="22.5" customHeight="1" x14ac:dyDescent="0.25"/>
    <row r="124" ht="22.5" customHeight="1" x14ac:dyDescent="0.25"/>
    <row r="125" ht="22.5" customHeight="1" x14ac:dyDescent="0.25"/>
    <row r="126" ht="22.5" customHeight="1" x14ac:dyDescent="0.25"/>
    <row r="127" ht="22.5" customHeight="1" x14ac:dyDescent="0.25"/>
    <row r="128" ht="22.5" customHeight="1" x14ac:dyDescent="0.25"/>
    <row r="129" ht="22.5" customHeight="1" x14ac:dyDescent="0.25"/>
    <row r="130" ht="22.5" customHeight="1" x14ac:dyDescent="0.25"/>
    <row r="131" ht="22.5" customHeight="1" x14ac:dyDescent="0.25"/>
    <row r="132" ht="22.5" customHeight="1" x14ac:dyDescent="0.25"/>
    <row r="133" ht="22.5" customHeight="1" x14ac:dyDescent="0.25"/>
    <row r="134" ht="22.5" customHeight="1" x14ac:dyDescent="0.25"/>
    <row r="135" ht="22.5" customHeight="1" x14ac:dyDescent="0.25"/>
    <row r="136" ht="22.5" customHeight="1" x14ac:dyDescent="0.25"/>
    <row r="137" ht="22.5" customHeight="1" x14ac:dyDescent="0.25"/>
    <row r="138" ht="22.5" customHeight="1" x14ac:dyDescent="0.25"/>
    <row r="139" ht="22.5" customHeight="1" x14ac:dyDescent="0.25"/>
    <row r="140" ht="22.5" customHeight="1" x14ac:dyDescent="0.25"/>
    <row r="141" ht="22.5" customHeight="1" x14ac:dyDescent="0.25"/>
    <row r="142" ht="22.5" customHeight="1" x14ac:dyDescent="0.25"/>
    <row r="143" ht="22.5" customHeight="1" x14ac:dyDescent="0.25"/>
    <row r="144" ht="22.5" customHeight="1" x14ac:dyDescent="0.25"/>
    <row r="145" ht="22.5" customHeight="1" x14ac:dyDescent="0.25"/>
    <row r="146" ht="22.5" customHeight="1" x14ac:dyDescent="0.25"/>
    <row r="147" ht="22.5" customHeight="1" x14ac:dyDescent="0.25"/>
    <row r="148" ht="22.5" customHeight="1" x14ac:dyDescent="0.25"/>
    <row r="149" ht="22.5" customHeight="1" x14ac:dyDescent="0.25"/>
    <row r="150" ht="22.5" customHeight="1" x14ac:dyDescent="0.25"/>
    <row r="151" ht="22.5" customHeight="1" x14ac:dyDescent="0.25"/>
    <row r="152" ht="22.5" customHeight="1" x14ac:dyDescent="0.25"/>
    <row r="153" ht="22.5" customHeight="1" x14ac:dyDescent="0.25"/>
    <row r="154" ht="22.5" customHeight="1" x14ac:dyDescent="0.25"/>
    <row r="155" ht="22.5" customHeight="1" x14ac:dyDescent="0.25"/>
    <row r="156" ht="22.5" customHeight="1" x14ac:dyDescent="0.25"/>
    <row r="157" ht="22.5" customHeight="1" x14ac:dyDescent="0.25"/>
    <row r="158" ht="22.5" customHeight="1" x14ac:dyDescent="0.25"/>
    <row r="159" ht="22.5" customHeight="1" x14ac:dyDescent="0.25"/>
    <row r="160" ht="22.5" customHeight="1" x14ac:dyDescent="0.25"/>
    <row r="161" ht="22.5" customHeight="1" x14ac:dyDescent="0.25"/>
    <row r="162" ht="22.5" customHeight="1" x14ac:dyDescent="0.25"/>
    <row r="163" ht="22.5" customHeight="1" x14ac:dyDescent="0.25"/>
    <row r="164" ht="22.5" customHeight="1" x14ac:dyDescent="0.25"/>
    <row r="165" ht="22.5" customHeight="1" x14ac:dyDescent="0.25"/>
  </sheetData>
  <pageMargins left="0.7" right="0.7" top="0.78740157499999996" bottom="0.78740157499999996" header="0.3" footer="0.3"/>
  <pageSetup paperSize="9" orientation="portrait" horizontalDpi="0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J14"/>
  <sheetViews>
    <sheetView tabSelected="1" workbookViewId="0">
      <selection activeCell="M21" sqref="M21"/>
    </sheetView>
  </sheetViews>
  <sheetFormatPr defaultColWidth="8.85546875" defaultRowHeight="15" x14ac:dyDescent="0.25"/>
  <cols>
    <col min="3" max="3" width="11.85546875" bestFit="1" customWidth="1"/>
  </cols>
  <sheetData>
    <row r="2" spans="2:10" ht="30" x14ac:dyDescent="0.25">
      <c r="B2" s="12" t="s">
        <v>9</v>
      </c>
      <c r="C2" s="10" t="s">
        <v>19</v>
      </c>
      <c r="D2" s="13" t="s">
        <v>21</v>
      </c>
      <c r="E2" s="10" t="s">
        <v>20</v>
      </c>
      <c r="F2" s="13" t="s">
        <v>22</v>
      </c>
      <c r="G2" s="16" t="s">
        <v>23</v>
      </c>
      <c r="H2" s="16" t="s">
        <v>24</v>
      </c>
      <c r="I2" s="11" t="s">
        <v>10</v>
      </c>
      <c r="J2" s="5" t="s">
        <v>8</v>
      </c>
    </row>
    <row r="3" spans="2:10" x14ac:dyDescent="0.25">
      <c r="B3" s="21" t="s">
        <v>11</v>
      </c>
      <c r="C3" s="15">
        <f>SUMIF(Tabulka167[Univerzita],Tabulka1678[[#This Row],[Univerzita]],Tabulka167[Body ženy]) + SUMIF(Tabulka16[Univerzita],Tabulka1678[[#This Row],[Univerzita]],Tabulka16[Body ženy]) + SUMIF(Tabulka1[Univerzita],Tabulka1678[[#This Row],[Univerzita]],Tabulka1[Body ženy])</f>
        <v>171</v>
      </c>
      <c r="D3" s="23">
        <f t="shared" ref="D3:D14" si="0">_xlfn.RANK.EQ(C3,$C$3:$C$14)</f>
        <v>1</v>
      </c>
      <c r="E3" s="15">
        <f>SUMIF(Tabulka167[Univerzita],Tabulka1678[[#This Row],[Univerzita]],Tabulka167[Body muži]) + SUMIF(Tabulka16[Univerzita],Tabulka1678[[#This Row],[Univerzita]],Tabulka16[Body muži]) + SUMIF(Tabulka1[Univerzita],Tabulka1678[[#This Row],[Univerzita]],Tabulka1[Body muži])</f>
        <v>171</v>
      </c>
      <c r="F3" s="23">
        <f t="shared" ref="F3:F14" si="1">_xlfn.RANK.EQ(E3,$E$3:$E$14)</f>
        <v>2</v>
      </c>
      <c r="G3" s="15">
        <f>SUMIF(Tabulka167[Univerzita],Tabulka1678[[#This Row],[Univerzita]],Tabulka167[Body mix]) + SUMIF(Tabulka16[Univerzita],Tabulka1678[[#This Row],[Univerzita]],Tabulka16[Body mix]) + SUMIF(Tabulka1[Univerzita],Tabulka1678[[#This Row],[Univerzita]],Tabulka1[Body mix])</f>
        <v>0</v>
      </c>
      <c r="H3" s="23">
        <f t="shared" ref="H3:H14" si="2">_xlfn.RANK.EQ(G3,$G$3:$G$14)</f>
        <v>6</v>
      </c>
      <c r="I3" s="9">
        <f>SUMIF(Tabulka167[Univerzita],Tabulka1678[[#This Row],[Univerzita]],Tabulka167[Body celkem]) + SUMIF(Tabulka16[Univerzita],Tabulka1678[[#This Row],[Univerzita]],Tabulka16[Body celkem]) + SUMIF(Tabulka1[Univerzita],Tabulka1678[[#This Row],[Univerzita]],Tabulka1[Body celkem])</f>
        <v>342</v>
      </c>
      <c r="J3" s="19">
        <f t="shared" ref="J3:J14" si="3">_xlfn.RANK.EQ(I3,$I$3:$I$14)</f>
        <v>1</v>
      </c>
    </row>
    <row r="4" spans="2:10" x14ac:dyDescent="0.25">
      <c r="B4" s="21" t="s">
        <v>1</v>
      </c>
      <c r="C4" s="15">
        <f>SUMIF(Tabulka167[Univerzita],Tabulka1678[[#This Row],[Univerzita]],Tabulka167[Body ženy]) + SUMIF(Tabulka16[Univerzita],Tabulka1678[[#This Row],[Univerzita]],Tabulka16[Body ženy]) + SUMIF(Tabulka1[Univerzita],Tabulka1678[[#This Row],[Univerzita]],Tabulka1[Body ženy])</f>
        <v>42</v>
      </c>
      <c r="D4" s="23">
        <f t="shared" si="0"/>
        <v>2</v>
      </c>
      <c r="E4" s="15">
        <f>SUMIF(Tabulka167[Univerzita],Tabulka1678[[#This Row],[Univerzita]],Tabulka167[Body muži]) + SUMIF(Tabulka16[Univerzita],Tabulka1678[[#This Row],[Univerzita]],Tabulka16[Body muži]) + SUMIF(Tabulka1[Univerzita],Tabulka1678[[#This Row],[Univerzita]],Tabulka1[Body muži])</f>
        <v>220</v>
      </c>
      <c r="F4" s="23">
        <f t="shared" si="1"/>
        <v>1</v>
      </c>
      <c r="G4" s="15">
        <f>SUMIF(Tabulka167[Univerzita],Tabulka1678[[#This Row],[Univerzita]],Tabulka167[Body mix]) + SUMIF(Tabulka16[Univerzita],Tabulka1678[[#This Row],[Univerzita]],Tabulka16[Body mix]) + SUMIF(Tabulka1[Univerzita],Tabulka1678[[#This Row],[Univerzita]],Tabulka1[Body mix])</f>
        <v>75</v>
      </c>
      <c r="H4" s="24">
        <f t="shared" si="2"/>
        <v>1</v>
      </c>
      <c r="I4" s="9">
        <f>SUMIF(Tabulka167[Univerzita],Tabulka1678[[#This Row],[Univerzita]],Tabulka167[Body celkem]) + SUMIF(Tabulka16[Univerzita],Tabulka1678[[#This Row],[Univerzita]],Tabulka16[Body celkem]) + SUMIF(Tabulka1[Univerzita],Tabulka1678[[#This Row],[Univerzita]],Tabulka1[Body celkem])</f>
        <v>337</v>
      </c>
      <c r="J4" s="19">
        <f t="shared" si="3"/>
        <v>2</v>
      </c>
    </row>
    <row r="5" spans="2:10" x14ac:dyDescent="0.25">
      <c r="B5" s="21" t="s">
        <v>4</v>
      </c>
      <c r="C5" s="15">
        <f>SUMIF(Tabulka167[Univerzita],Tabulka1678[[#This Row],[Univerzita]],Tabulka167[Body ženy]) + SUMIF(Tabulka16[Univerzita],Tabulka1678[[#This Row],[Univerzita]],Tabulka16[Body ženy]) + SUMIF(Tabulka1[Univerzita],Tabulka1678[[#This Row],[Univerzita]],Tabulka1[Body ženy])</f>
        <v>27</v>
      </c>
      <c r="D5" s="23">
        <f t="shared" si="0"/>
        <v>4</v>
      </c>
      <c r="E5" s="15">
        <f>SUMIF(Tabulka167[Univerzita],Tabulka1678[[#This Row],[Univerzita]],Tabulka167[Body muži]) + SUMIF(Tabulka16[Univerzita],Tabulka1678[[#This Row],[Univerzita]],Tabulka16[Body muži]) + SUMIF(Tabulka1[Univerzita],Tabulka1678[[#This Row],[Univerzita]],Tabulka1[Body muži])</f>
        <v>117</v>
      </c>
      <c r="F5" s="23">
        <f t="shared" si="1"/>
        <v>3</v>
      </c>
      <c r="G5" s="15">
        <f>SUMIF(Tabulka167[Univerzita],Tabulka1678[[#This Row],[Univerzita]],Tabulka167[Body mix]) + SUMIF(Tabulka16[Univerzita],Tabulka1678[[#This Row],[Univerzita]],Tabulka16[Body mix]) + SUMIF(Tabulka1[Univerzita],Tabulka1678[[#This Row],[Univerzita]],Tabulka1[Body mix])</f>
        <v>0</v>
      </c>
      <c r="H5" s="24">
        <f t="shared" si="2"/>
        <v>6</v>
      </c>
      <c r="I5" s="9">
        <f>SUMIF(Tabulka167[Univerzita],Tabulka1678[[#This Row],[Univerzita]],Tabulka167[Body celkem]) + SUMIF(Tabulka16[Univerzita],Tabulka1678[[#This Row],[Univerzita]],Tabulka16[Body celkem]) + SUMIF(Tabulka1[Univerzita],Tabulka1678[[#This Row],[Univerzita]],Tabulka1[Body celkem])</f>
        <v>144</v>
      </c>
      <c r="J5" s="19">
        <f t="shared" si="3"/>
        <v>3</v>
      </c>
    </row>
    <row r="6" spans="2:10" x14ac:dyDescent="0.25">
      <c r="B6" s="21" t="s">
        <v>35</v>
      </c>
      <c r="C6" s="15">
        <f>SUMIF(Tabulka167[Univerzita],Tabulka1678[[#This Row],[Univerzita]],Tabulka167[Body ženy]) + SUMIF(Tabulka16[Univerzita],Tabulka1678[[#This Row],[Univerzita]],Tabulka16[Body ženy]) + SUMIF(Tabulka1[Univerzita],Tabulka1678[[#This Row],[Univerzita]],Tabulka1[Body ženy])</f>
        <v>0</v>
      </c>
      <c r="D6" s="23">
        <f t="shared" si="0"/>
        <v>6</v>
      </c>
      <c r="E6" s="15">
        <f>SUMIF(Tabulka167[Univerzita],Tabulka1678[[#This Row],[Univerzita]],Tabulka167[Body muži]) + SUMIF(Tabulka16[Univerzita],Tabulka1678[[#This Row],[Univerzita]],Tabulka16[Body muži]) + SUMIF(Tabulka1[Univerzita],Tabulka1678[[#This Row],[Univerzita]],Tabulka1[Body muži])</f>
        <v>95</v>
      </c>
      <c r="F6" s="23">
        <f t="shared" si="1"/>
        <v>4</v>
      </c>
      <c r="G6" s="15">
        <f>SUMIF(Tabulka167[Univerzita],Tabulka1678[[#This Row],[Univerzita]],Tabulka167[Body mix]) + SUMIF(Tabulka16[Univerzita],Tabulka1678[[#This Row],[Univerzita]],Tabulka16[Body mix]) + SUMIF(Tabulka1[Univerzita],Tabulka1678[[#This Row],[Univerzita]],Tabulka1[Body mix])</f>
        <v>25</v>
      </c>
      <c r="H6" s="24">
        <f t="shared" si="2"/>
        <v>3</v>
      </c>
      <c r="I6" s="9">
        <f>SUMIF(Tabulka167[Univerzita],Tabulka1678[[#This Row],[Univerzita]],Tabulka167[Body celkem]) + SUMIF(Tabulka16[Univerzita],Tabulka1678[[#This Row],[Univerzita]],Tabulka16[Body celkem]) + SUMIF(Tabulka1[Univerzita],Tabulka1678[[#This Row],[Univerzita]],Tabulka1[Body celkem])</f>
        <v>120</v>
      </c>
      <c r="J6" s="19">
        <f t="shared" si="3"/>
        <v>4</v>
      </c>
    </row>
    <row r="7" spans="2:10" x14ac:dyDescent="0.25">
      <c r="B7" s="21" t="s">
        <v>36</v>
      </c>
      <c r="C7" s="15">
        <f>SUMIF(Tabulka167[Univerzita],Tabulka1678[[#This Row],[Univerzita]],Tabulka167[Body ženy]) + SUMIF(Tabulka16[Univerzita],Tabulka1678[[#This Row],[Univerzita]],Tabulka16[Body ženy]) + SUMIF(Tabulka1[Univerzita],Tabulka1678[[#This Row],[Univerzita]],Tabulka1[Body ženy])</f>
        <v>0</v>
      </c>
      <c r="D7" s="23">
        <f t="shared" si="0"/>
        <v>6</v>
      </c>
      <c r="E7" s="15">
        <f>SUMIF(Tabulka167[Univerzita],Tabulka1678[[#This Row],[Univerzita]],Tabulka167[Body muži]) + SUMIF(Tabulka16[Univerzita],Tabulka1678[[#This Row],[Univerzita]],Tabulka16[Body muži]) + SUMIF(Tabulka1[Univerzita],Tabulka1678[[#This Row],[Univerzita]],Tabulka1[Body muži])</f>
        <v>68</v>
      </c>
      <c r="F7" s="23">
        <f t="shared" si="1"/>
        <v>7</v>
      </c>
      <c r="G7" s="15">
        <f>SUMIF(Tabulka167[Univerzita],Tabulka1678[[#This Row],[Univerzita]],Tabulka167[Body mix]) + SUMIF(Tabulka16[Univerzita],Tabulka1678[[#This Row],[Univerzita]],Tabulka16[Body mix]) + SUMIF(Tabulka1[Univerzita],Tabulka1678[[#This Row],[Univerzita]],Tabulka1[Body mix])</f>
        <v>30</v>
      </c>
      <c r="H7" s="24">
        <f t="shared" si="2"/>
        <v>2</v>
      </c>
      <c r="I7" s="9">
        <f>SUMIF(Tabulka167[Univerzita],Tabulka1678[[#This Row],[Univerzita]],Tabulka167[Body celkem]) + SUMIF(Tabulka16[Univerzita],Tabulka1678[[#This Row],[Univerzita]],Tabulka16[Body celkem]) + SUMIF(Tabulka1[Univerzita],Tabulka1678[[#This Row],[Univerzita]],Tabulka1[Body celkem])</f>
        <v>98</v>
      </c>
      <c r="J7" s="19">
        <f t="shared" si="3"/>
        <v>5</v>
      </c>
    </row>
    <row r="8" spans="2:10" x14ac:dyDescent="0.25">
      <c r="B8" s="21" t="s">
        <v>5</v>
      </c>
      <c r="C8" s="15">
        <f>SUMIF(Tabulka167[Univerzita],Tabulka1678[[#This Row],[Univerzita]],Tabulka167[Body ženy]) + SUMIF(Tabulka16[Univerzita],Tabulka1678[[#This Row],[Univerzita]],Tabulka16[Body ženy]) + SUMIF(Tabulka1[Univerzita],Tabulka1678[[#This Row],[Univerzita]],Tabulka1[Body ženy])</f>
        <v>0</v>
      </c>
      <c r="D8" s="23">
        <f t="shared" si="0"/>
        <v>6</v>
      </c>
      <c r="E8" s="15">
        <f>SUMIF(Tabulka167[Univerzita],Tabulka1678[[#This Row],[Univerzita]],Tabulka167[Body muži]) + SUMIF(Tabulka16[Univerzita],Tabulka1678[[#This Row],[Univerzita]],Tabulka16[Body muži]) + SUMIF(Tabulka1[Univerzita],Tabulka1678[[#This Row],[Univerzita]],Tabulka1[Body muži])</f>
        <v>91</v>
      </c>
      <c r="F8" s="23">
        <f t="shared" si="1"/>
        <v>5</v>
      </c>
      <c r="G8" s="15">
        <f>SUMIF(Tabulka167[Univerzita],Tabulka1678[[#This Row],[Univerzita]],Tabulka167[Body mix]) + SUMIF(Tabulka16[Univerzita],Tabulka1678[[#This Row],[Univerzita]],Tabulka16[Body mix]) + SUMIF(Tabulka1[Univerzita],Tabulka1678[[#This Row],[Univerzita]],Tabulka1[Body mix])</f>
        <v>0</v>
      </c>
      <c r="H8" s="24">
        <f t="shared" si="2"/>
        <v>6</v>
      </c>
      <c r="I8" s="9">
        <f>SUMIF(Tabulka167[Univerzita],Tabulka1678[[#This Row],[Univerzita]],Tabulka167[Body celkem]) + SUMIF(Tabulka16[Univerzita],Tabulka1678[[#This Row],[Univerzita]],Tabulka16[Body celkem]) + SUMIF(Tabulka1[Univerzita],Tabulka1678[[#This Row],[Univerzita]],Tabulka1[Body celkem])</f>
        <v>91</v>
      </c>
      <c r="J8" s="19">
        <f t="shared" si="3"/>
        <v>6</v>
      </c>
    </row>
    <row r="9" spans="2:10" x14ac:dyDescent="0.25">
      <c r="B9" s="21" t="s">
        <v>37</v>
      </c>
      <c r="C9" s="15">
        <f>SUMIF(Tabulka167[Univerzita],Tabulka1678[[#This Row],[Univerzita]],Tabulka167[Body ženy]) + SUMIF(Tabulka16[Univerzita],Tabulka1678[[#This Row],[Univerzita]],Tabulka16[Body ženy]) + SUMIF(Tabulka1[Univerzita],Tabulka1678[[#This Row],[Univerzita]],Tabulka1[Body ženy])</f>
        <v>42</v>
      </c>
      <c r="D9" s="23">
        <f t="shared" si="0"/>
        <v>2</v>
      </c>
      <c r="E9" s="15">
        <f>SUMIF(Tabulka167[Univerzita],Tabulka1678[[#This Row],[Univerzita]],Tabulka167[Body muži]) + SUMIF(Tabulka16[Univerzita],Tabulka1678[[#This Row],[Univerzita]],Tabulka16[Body muži]) + SUMIF(Tabulka1[Univerzita],Tabulka1678[[#This Row],[Univerzita]],Tabulka1[Body muži])</f>
        <v>27</v>
      </c>
      <c r="F9" s="23">
        <f t="shared" si="1"/>
        <v>10</v>
      </c>
      <c r="G9" s="15">
        <f>SUMIF(Tabulka167[Univerzita],Tabulka1678[[#This Row],[Univerzita]],Tabulka167[Body mix]) + SUMIF(Tabulka16[Univerzita],Tabulka1678[[#This Row],[Univerzita]],Tabulka16[Body mix]) + SUMIF(Tabulka1[Univerzita],Tabulka1678[[#This Row],[Univerzita]],Tabulka1[Body mix])</f>
        <v>10</v>
      </c>
      <c r="H9" s="24">
        <f t="shared" si="2"/>
        <v>4</v>
      </c>
      <c r="I9" s="9">
        <f>SUMIF(Tabulka167[Univerzita],Tabulka1678[[#This Row],[Univerzita]],Tabulka167[Body celkem]) + SUMIF(Tabulka16[Univerzita],Tabulka1678[[#This Row],[Univerzita]],Tabulka16[Body celkem]) + SUMIF(Tabulka1[Univerzita],Tabulka1678[[#This Row],[Univerzita]],Tabulka1[Body celkem])</f>
        <v>79</v>
      </c>
      <c r="J9" s="19">
        <f t="shared" si="3"/>
        <v>7</v>
      </c>
    </row>
    <row r="10" spans="2:10" x14ac:dyDescent="0.25">
      <c r="B10" s="21" t="s">
        <v>6</v>
      </c>
      <c r="C10" s="15">
        <f>SUMIF(Tabulka167[Univerzita],Tabulka1678[[#This Row],[Univerzita]],Tabulka167[Body ženy]) + SUMIF(Tabulka16[Univerzita],Tabulka1678[[#This Row],[Univerzita]],Tabulka16[Body ženy]) + SUMIF(Tabulka1[Univerzita],Tabulka1678[[#This Row],[Univerzita]],Tabulka1[Body ženy])</f>
        <v>0</v>
      </c>
      <c r="D10" s="23">
        <f t="shared" si="0"/>
        <v>6</v>
      </c>
      <c r="E10" s="15">
        <f>SUMIF(Tabulka167[Univerzita],Tabulka1678[[#This Row],[Univerzita]],Tabulka167[Body muži]) + SUMIF(Tabulka16[Univerzita],Tabulka1678[[#This Row],[Univerzita]],Tabulka16[Body muži]) + SUMIF(Tabulka1[Univerzita],Tabulka1678[[#This Row],[Univerzita]],Tabulka1[Body muži])</f>
        <v>72</v>
      </c>
      <c r="F10" s="23">
        <f t="shared" si="1"/>
        <v>6</v>
      </c>
      <c r="G10" s="15">
        <f>SUMIF(Tabulka167[Univerzita],Tabulka1678[[#This Row],[Univerzita]],Tabulka167[Body mix]) + SUMIF(Tabulka16[Univerzita],Tabulka1678[[#This Row],[Univerzita]],Tabulka16[Body mix]) + SUMIF(Tabulka1[Univerzita],Tabulka1678[[#This Row],[Univerzita]],Tabulka1[Body mix])</f>
        <v>0</v>
      </c>
      <c r="H10" s="24">
        <f t="shared" si="2"/>
        <v>6</v>
      </c>
      <c r="I10" s="9">
        <f>SUMIF(Tabulka167[Univerzita],Tabulka1678[[#This Row],[Univerzita]],Tabulka167[Body celkem]) + SUMIF(Tabulka16[Univerzita],Tabulka1678[[#This Row],[Univerzita]],Tabulka16[Body celkem]) + SUMIF(Tabulka1[Univerzita],Tabulka1678[[#This Row],[Univerzita]],Tabulka1[Body celkem])</f>
        <v>72</v>
      </c>
      <c r="J10" s="19">
        <f t="shared" si="3"/>
        <v>8</v>
      </c>
    </row>
    <row r="11" spans="2:10" x14ac:dyDescent="0.25">
      <c r="B11" s="21" t="s">
        <v>33</v>
      </c>
      <c r="C11" s="15">
        <f>SUMIF(Tabulka167[Univerzita],Tabulka1678[[#This Row],[Univerzita]],Tabulka167[Body ženy]) + SUMIF(Tabulka16[Univerzita],Tabulka1678[[#This Row],[Univerzita]],Tabulka16[Body ženy]) + SUMIF(Tabulka1[Univerzita],Tabulka1678[[#This Row],[Univerzita]],Tabulka1[Body ženy])</f>
        <v>0</v>
      </c>
      <c r="D11" s="23">
        <f t="shared" si="0"/>
        <v>6</v>
      </c>
      <c r="E11" s="15">
        <f>SUMIF(Tabulka167[Univerzita],Tabulka1678[[#This Row],[Univerzita]],Tabulka167[Body muži]) + SUMIF(Tabulka16[Univerzita],Tabulka1678[[#This Row],[Univerzita]],Tabulka16[Body muži]) + SUMIF(Tabulka1[Univerzita],Tabulka1678[[#This Row],[Univerzita]],Tabulka1[Body muži])</f>
        <v>63</v>
      </c>
      <c r="F11" s="23">
        <f t="shared" si="1"/>
        <v>8</v>
      </c>
      <c r="G11" s="15">
        <f>SUMIF(Tabulka167[Univerzita],Tabulka1678[[#This Row],[Univerzita]],Tabulka167[Body mix]) + SUMIF(Tabulka16[Univerzita],Tabulka1678[[#This Row],[Univerzita]],Tabulka16[Body mix]) + SUMIF(Tabulka1[Univerzita],Tabulka1678[[#This Row],[Univerzita]],Tabulka1[Body mix])</f>
        <v>0</v>
      </c>
      <c r="H11" s="24">
        <f t="shared" si="2"/>
        <v>6</v>
      </c>
      <c r="I11" s="9">
        <f>SUMIF(Tabulka167[Univerzita],Tabulka1678[[#This Row],[Univerzita]],Tabulka167[Body celkem]) + SUMIF(Tabulka16[Univerzita],Tabulka1678[[#This Row],[Univerzita]],Tabulka16[Body celkem]) + SUMIF(Tabulka1[Univerzita],Tabulka1678[[#This Row],[Univerzita]],Tabulka1[Body celkem])</f>
        <v>63</v>
      </c>
      <c r="J11" s="19">
        <f t="shared" si="3"/>
        <v>9</v>
      </c>
    </row>
    <row r="12" spans="2:10" x14ac:dyDescent="0.25">
      <c r="B12" s="21" t="s">
        <v>34</v>
      </c>
      <c r="C12" s="15">
        <f>SUMIF(Tabulka167[Univerzita],Tabulka1678[[#This Row],[Univerzita]],Tabulka167[Body ženy]) + SUMIF(Tabulka16[Univerzita],Tabulka1678[[#This Row],[Univerzita]],Tabulka16[Body ženy]) + SUMIF(Tabulka1[Univerzita],Tabulka1678[[#This Row],[Univerzita]],Tabulka1[Body ženy])</f>
        <v>0</v>
      </c>
      <c r="D12" s="23">
        <f t="shared" si="0"/>
        <v>6</v>
      </c>
      <c r="E12" s="15">
        <f>SUMIF(Tabulka167[Univerzita],Tabulka1678[[#This Row],[Univerzita]],Tabulka167[Body muži]) + SUMIF(Tabulka16[Univerzita],Tabulka1678[[#This Row],[Univerzita]],Tabulka16[Body muži]) + SUMIF(Tabulka1[Univerzita],Tabulka1678[[#This Row],[Univerzita]],Tabulka1[Body muži])</f>
        <v>54</v>
      </c>
      <c r="F12" s="23">
        <f t="shared" si="1"/>
        <v>9</v>
      </c>
      <c r="G12" s="15">
        <f>SUMIF(Tabulka167[Univerzita],Tabulka1678[[#This Row],[Univerzita]],Tabulka167[Body mix]) + SUMIF(Tabulka16[Univerzita],Tabulka1678[[#This Row],[Univerzita]],Tabulka16[Body mix]) + SUMIF(Tabulka1[Univerzita],Tabulka1678[[#This Row],[Univerzita]],Tabulka1[Body mix])</f>
        <v>0</v>
      </c>
      <c r="H12" s="24">
        <f t="shared" si="2"/>
        <v>6</v>
      </c>
      <c r="I12" s="9">
        <f>SUMIF(Tabulka167[Univerzita],Tabulka1678[[#This Row],[Univerzita]],Tabulka167[Body celkem]) + SUMIF(Tabulka16[Univerzita],Tabulka1678[[#This Row],[Univerzita]],Tabulka16[Body celkem]) + SUMIF(Tabulka1[Univerzita],Tabulka1678[[#This Row],[Univerzita]],Tabulka1[Body celkem])</f>
        <v>54</v>
      </c>
      <c r="J12" s="19">
        <f t="shared" si="3"/>
        <v>10</v>
      </c>
    </row>
    <row r="13" spans="2:10" x14ac:dyDescent="0.25">
      <c r="B13" s="21" t="s">
        <v>38</v>
      </c>
      <c r="C13" s="15">
        <f>SUMIF(Tabulka167[Univerzita],Tabulka1678[[#This Row],[Univerzita]],Tabulka167[Body ženy]) + SUMIF(Tabulka16[Univerzita],Tabulka1678[[#This Row],[Univerzita]],Tabulka16[Body ženy]) + SUMIF(Tabulka1[Univerzita],Tabulka1678[[#This Row],[Univerzita]],Tabulka1[Body ženy])</f>
        <v>0</v>
      </c>
      <c r="D13" s="23">
        <f t="shared" si="0"/>
        <v>6</v>
      </c>
      <c r="E13" s="15">
        <f>SUMIF(Tabulka167[Univerzita],Tabulka1678[[#This Row],[Univerzita]],Tabulka167[Body muži]) + SUMIF(Tabulka16[Univerzita],Tabulka1678[[#This Row],[Univerzita]],Tabulka16[Body muži]) + SUMIF(Tabulka1[Univerzita],Tabulka1678[[#This Row],[Univerzita]],Tabulka1[Body muži])</f>
        <v>19</v>
      </c>
      <c r="F13" s="23">
        <f t="shared" si="1"/>
        <v>11</v>
      </c>
      <c r="G13" s="15">
        <f>SUMIF(Tabulka167[Univerzita],Tabulka1678[[#This Row],[Univerzita]],Tabulka167[Body mix]) + SUMIF(Tabulka16[Univerzita],Tabulka1678[[#This Row],[Univerzita]],Tabulka16[Body mix]) + SUMIF(Tabulka1[Univerzita],Tabulka1678[[#This Row],[Univerzita]],Tabulka1[Body mix])</f>
        <v>5</v>
      </c>
      <c r="H13" s="24">
        <f t="shared" si="2"/>
        <v>5</v>
      </c>
      <c r="I13" s="9">
        <f>SUMIF(Tabulka167[Univerzita],Tabulka1678[[#This Row],[Univerzita]],Tabulka167[Body celkem]) + SUMIF(Tabulka16[Univerzita],Tabulka1678[[#This Row],[Univerzita]],Tabulka16[Body celkem]) + SUMIF(Tabulka1[Univerzita],Tabulka1678[[#This Row],[Univerzita]],Tabulka1[Body celkem])</f>
        <v>24</v>
      </c>
      <c r="J13" s="19">
        <f t="shared" si="3"/>
        <v>11</v>
      </c>
    </row>
    <row r="14" spans="2:10" x14ac:dyDescent="0.25">
      <c r="B14" s="21" t="s">
        <v>2</v>
      </c>
      <c r="C14" s="15">
        <f>SUMIF(Tabulka167[Univerzita],Tabulka1678[[#This Row],[Univerzita]],Tabulka167[Body ženy]) + SUMIF(Tabulka16[Univerzita],Tabulka1678[[#This Row],[Univerzita]],Tabulka16[Body ženy]) + SUMIF(Tabulka1[Univerzita],Tabulka1678[[#This Row],[Univerzita]],Tabulka1[Body ženy])</f>
        <v>19</v>
      </c>
      <c r="D14" s="23">
        <f t="shared" si="0"/>
        <v>5</v>
      </c>
      <c r="E14" s="15">
        <f>SUMIF(Tabulka167[Univerzita],Tabulka1678[[#This Row],[Univerzita]],Tabulka167[Body muži]) + SUMIF(Tabulka16[Univerzita],Tabulka1678[[#This Row],[Univerzita]],Tabulka16[Body muži]) + SUMIF(Tabulka1[Univerzita],Tabulka1678[[#This Row],[Univerzita]],Tabulka1[Body muži])</f>
        <v>0</v>
      </c>
      <c r="F14" s="23">
        <f t="shared" si="1"/>
        <v>12</v>
      </c>
      <c r="G14" s="15">
        <f>SUMIF(Tabulka167[Univerzita],Tabulka1678[[#This Row],[Univerzita]],Tabulka167[Body mix]) + SUMIF(Tabulka16[Univerzita],Tabulka1678[[#This Row],[Univerzita]],Tabulka16[Body mix]) + SUMIF(Tabulka1[Univerzita],Tabulka1678[[#This Row],[Univerzita]],Tabulka1[Body mix])</f>
        <v>0</v>
      </c>
      <c r="H14" s="24">
        <f t="shared" si="2"/>
        <v>6</v>
      </c>
      <c r="I14" s="9">
        <f>SUMIF(Tabulka167[Univerzita],Tabulka1678[[#This Row],[Univerzita]],Tabulka167[Body celkem]) + SUMIF(Tabulka16[Univerzita],Tabulka1678[[#This Row],[Univerzita]],Tabulka16[Body celkem]) + SUMIF(Tabulka1[Univerzita],Tabulka1678[[#This Row],[Univerzita]],Tabulka1[Body celkem])</f>
        <v>19</v>
      </c>
      <c r="J14" s="19">
        <f t="shared" si="3"/>
        <v>12</v>
      </c>
    </row>
  </sheetData>
  <sortState xmlns:xlrd2="http://schemas.microsoft.com/office/spreadsheetml/2017/richdata2" ref="O3:R15">
    <sortCondition descending="1" ref="R15"/>
  </sortState>
  <conditionalFormatting sqref="J3:J14">
    <cfRule type="colorScale" priority="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3:H14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F3:F14">
    <cfRule type="colorScale" priority="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D3:D14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paperSize="9" orientation="landscape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PRIMATORKY</vt:lpstr>
      <vt:lpstr>AMČR</vt:lpstr>
      <vt:lpstr>OSMY BRNO</vt:lpstr>
      <vt:lpstr>CELKEM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Šanca</dc:creator>
  <cp:lastModifiedBy>Ondřej Šanca</cp:lastModifiedBy>
  <cp:lastPrinted>2019-09-28T13:01:50Z</cp:lastPrinted>
  <dcterms:created xsi:type="dcterms:W3CDTF">2018-10-12T17:42:16Z</dcterms:created>
  <dcterms:modified xsi:type="dcterms:W3CDTF">2019-09-28T14:09:35Z</dcterms:modified>
</cp:coreProperties>
</file>