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asnahodil/Documents/Veslak/Akademici/Závod/Vysledky/2021/"/>
    </mc:Choice>
  </mc:AlternateContent>
  <xr:revisionPtr revIDLastSave="0" documentId="13_ncr:1_{70BBC2AE-98F9-944D-877F-11938099FABA}" xr6:coauthVersionLast="36" xr6:coauthVersionMax="45" xr10:uidLastSave="{00000000-0000-0000-0000-000000000000}"/>
  <bookViews>
    <workbookView xWindow="0" yWindow="0" windowWidth="28800" windowHeight="18000" activeTab="3" xr2:uid="{00000000-000D-0000-FFFF-FFFF00000000}"/>
  </bookViews>
  <sheets>
    <sheet name="PRIMATORKY" sheetId="1" r:id="rId1"/>
    <sheet name="AMČR" sheetId="2" r:id="rId2"/>
    <sheet name="OSMY BRNO" sheetId="5" r:id="rId3"/>
    <sheet name="CELKEM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4" l="1"/>
  <c r="O5" i="4"/>
  <c r="O6" i="4"/>
  <c r="O7" i="4"/>
  <c r="O8" i="4"/>
  <c r="O9" i="4"/>
  <c r="O10" i="4"/>
  <c r="O11" i="4"/>
  <c r="O12" i="4"/>
  <c r="O13" i="4"/>
  <c r="O14" i="4"/>
  <c r="O3" i="4"/>
  <c r="E23" i="5"/>
  <c r="F23" i="5" s="1"/>
  <c r="E24" i="5"/>
  <c r="F24" i="5" s="1"/>
  <c r="E25" i="5"/>
  <c r="F25" i="5" s="1"/>
  <c r="E26" i="5"/>
  <c r="F26" i="5" s="1"/>
  <c r="E7" i="5"/>
  <c r="F7" i="5" s="1"/>
  <c r="G7" i="5"/>
  <c r="E8" i="5"/>
  <c r="F8" i="5" s="1"/>
  <c r="G8" i="5"/>
  <c r="E9" i="5"/>
  <c r="F9" i="5" s="1"/>
  <c r="G9" i="5"/>
  <c r="E10" i="5"/>
  <c r="F10" i="5" s="1"/>
  <c r="G10" i="5"/>
  <c r="F10" i="2" l="1"/>
  <c r="F11" i="2"/>
  <c r="F12" i="2"/>
  <c r="F17" i="2"/>
  <c r="F18" i="2"/>
  <c r="F19" i="2"/>
  <c r="F20" i="2"/>
  <c r="F21" i="2"/>
  <c r="F16" i="2"/>
  <c r="J6" i="2"/>
  <c r="L6" i="2"/>
  <c r="N6" i="2"/>
  <c r="P6" i="2"/>
  <c r="F42" i="2"/>
  <c r="F43" i="2"/>
  <c r="F44" i="2"/>
  <c r="F45" i="2"/>
  <c r="F46" i="2"/>
  <c r="F47" i="2"/>
  <c r="F48" i="2"/>
  <c r="F49" i="2"/>
  <c r="F50" i="2"/>
  <c r="F51" i="2"/>
  <c r="F41" i="2"/>
  <c r="F36" i="2"/>
  <c r="F37" i="2"/>
  <c r="F35" i="2"/>
  <c r="G48" i="2"/>
  <c r="G49" i="2"/>
  <c r="G50" i="2"/>
  <c r="G51" i="2"/>
  <c r="E42" i="2"/>
  <c r="E43" i="2"/>
  <c r="E44" i="2"/>
  <c r="E45" i="2"/>
  <c r="E46" i="2"/>
  <c r="E47" i="2"/>
  <c r="E48" i="2"/>
  <c r="E49" i="2"/>
  <c r="E50" i="2"/>
  <c r="E51" i="2"/>
  <c r="E41" i="2"/>
  <c r="G42" i="2"/>
  <c r="G43" i="2"/>
  <c r="G44" i="2"/>
  <c r="G45" i="2"/>
  <c r="G46" i="2"/>
  <c r="G47" i="2"/>
  <c r="G36" i="2"/>
  <c r="G37" i="2"/>
  <c r="G35" i="2"/>
  <c r="E35" i="2"/>
  <c r="E37" i="2"/>
  <c r="E36" i="2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25" i="2"/>
  <c r="F25" i="2" s="1"/>
  <c r="E17" i="2"/>
  <c r="G17" i="2"/>
  <c r="E18" i="2"/>
  <c r="G18" i="2"/>
  <c r="E19" i="2"/>
  <c r="G19" i="2"/>
  <c r="E20" i="2"/>
  <c r="G20" i="2"/>
  <c r="E21" i="2"/>
  <c r="G21" i="2"/>
  <c r="G12" i="2"/>
  <c r="G9" i="2"/>
  <c r="E6" i="2"/>
  <c r="F6" i="2" s="1"/>
  <c r="E7" i="2"/>
  <c r="F7" i="2" s="1"/>
  <c r="E8" i="2"/>
  <c r="F8" i="2" s="1"/>
  <c r="E9" i="2"/>
  <c r="F9" i="2" s="1"/>
  <c r="E10" i="2"/>
  <c r="E11" i="2"/>
  <c r="E12" i="2"/>
  <c r="G11" i="2"/>
  <c r="G10" i="2"/>
  <c r="G9" i="1" l="1"/>
  <c r="G10" i="1"/>
  <c r="E10" i="1"/>
  <c r="F10" i="1" s="1"/>
  <c r="E9" i="1"/>
  <c r="F9" i="1" s="1"/>
  <c r="G15" i="5" l="1"/>
  <c r="G16" i="5"/>
  <c r="G17" i="5"/>
  <c r="G18" i="5"/>
  <c r="G14" i="5"/>
  <c r="E22" i="5"/>
  <c r="F22" i="5" s="1"/>
  <c r="E16" i="5"/>
  <c r="F16" i="5" s="1"/>
  <c r="E17" i="5"/>
  <c r="F17" i="5" s="1"/>
  <c r="E18" i="5"/>
  <c r="F18" i="5" s="1"/>
  <c r="E15" i="5"/>
  <c r="F15" i="5" s="1"/>
  <c r="E14" i="5"/>
  <c r="F14" i="5" s="1"/>
  <c r="J4" i="5" l="1"/>
  <c r="L4" i="5"/>
  <c r="N4" i="5"/>
  <c r="G41" i="2"/>
  <c r="E16" i="2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15" i="1"/>
  <c r="F15" i="1" s="1"/>
  <c r="E6" i="1"/>
  <c r="F6" i="1" s="1"/>
  <c r="E7" i="1"/>
  <c r="F7" i="1" s="1"/>
  <c r="E8" i="1"/>
  <c r="F8" i="1" s="1"/>
  <c r="E11" i="1"/>
  <c r="F11" i="1" s="1"/>
  <c r="E5" i="1"/>
  <c r="F5" i="1" s="1"/>
  <c r="P4" i="5" l="1"/>
  <c r="J7" i="5"/>
  <c r="C7" i="4"/>
  <c r="L7" i="5"/>
  <c r="E7" i="4" l="1"/>
  <c r="E6" i="5"/>
  <c r="F6" i="5" s="1"/>
  <c r="E5" i="5"/>
  <c r="F5" i="5" s="1"/>
  <c r="G7" i="4"/>
  <c r="G6" i="5"/>
  <c r="N7" i="5"/>
  <c r="G5" i="5"/>
  <c r="J3" i="5" s="1"/>
  <c r="P10" i="2"/>
  <c r="P7" i="2"/>
  <c r="J8" i="2"/>
  <c r="L10" i="2"/>
  <c r="N9" i="2"/>
  <c r="G16" i="2"/>
  <c r="G6" i="2"/>
  <c r="G7" i="2"/>
  <c r="G8" i="2"/>
  <c r="E5" i="2"/>
  <c r="F5" i="2" s="1"/>
  <c r="G5" i="2"/>
  <c r="G16" i="1"/>
  <c r="G17" i="1"/>
  <c r="G18" i="1"/>
  <c r="J7" i="1" s="1"/>
  <c r="G19" i="1"/>
  <c r="G20" i="1"/>
  <c r="G21" i="1"/>
  <c r="G15" i="1"/>
  <c r="G6" i="1"/>
  <c r="G7" i="1"/>
  <c r="G8" i="1"/>
  <c r="G11" i="1"/>
  <c r="G5" i="1"/>
  <c r="P7" i="5" l="1"/>
  <c r="L7" i="2"/>
  <c r="J10" i="2"/>
  <c r="J5" i="5"/>
  <c r="N5" i="5"/>
  <c r="P9" i="2"/>
  <c r="P8" i="2"/>
  <c r="N8" i="2"/>
  <c r="I7" i="4"/>
  <c r="J9" i="2"/>
  <c r="N5" i="2"/>
  <c r="N10" i="2"/>
  <c r="N3" i="2"/>
  <c r="P5" i="2"/>
  <c r="N8" i="1"/>
  <c r="L4" i="2"/>
  <c r="N4" i="2"/>
  <c r="L6" i="5"/>
  <c r="J6" i="5"/>
  <c r="L5" i="5"/>
  <c r="L3" i="5"/>
  <c r="N4" i="1"/>
  <c r="N3" i="1"/>
  <c r="L5" i="2"/>
  <c r="P3" i="2"/>
  <c r="P4" i="2"/>
  <c r="L3" i="2"/>
  <c r="J4" i="2"/>
  <c r="N7" i="2"/>
  <c r="J3" i="2"/>
  <c r="J5" i="2"/>
  <c r="K5" i="2" s="1"/>
  <c r="J7" i="2"/>
  <c r="N5" i="1"/>
  <c r="J8" i="1"/>
  <c r="N7" i="1"/>
  <c r="N6" i="1"/>
  <c r="N3" i="5"/>
  <c r="N6" i="5"/>
  <c r="M5" i="5" l="1"/>
  <c r="O6" i="5"/>
  <c r="K7" i="5"/>
  <c r="O3" i="5"/>
  <c r="O4" i="5"/>
  <c r="M3" i="5"/>
  <c r="M4" i="5"/>
  <c r="M7" i="5"/>
  <c r="O7" i="5"/>
  <c r="O5" i="5"/>
  <c r="K6" i="5"/>
  <c r="K4" i="5"/>
  <c r="K5" i="5"/>
  <c r="M6" i="5"/>
  <c r="K3" i="5"/>
  <c r="P5" i="5"/>
  <c r="Q5" i="2"/>
  <c r="O7" i="2"/>
  <c r="K8" i="2"/>
  <c r="K9" i="2"/>
  <c r="Q3" i="2"/>
  <c r="Q4" i="2"/>
  <c r="Q6" i="2"/>
  <c r="K7" i="2"/>
  <c r="Q10" i="2"/>
  <c r="K10" i="2"/>
  <c r="O8" i="2"/>
  <c r="Q7" i="2"/>
  <c r="K3" i="2"/>
  <c r="O4" i="2"/>
  <c r="O6" i="2"/>
  <c r="Q8" i="2"/>
  <c r="O3" i="2"/>
  <c r="Q9" i="2"/>
  <c r="O10" i="2"/>
  <c r="K4" i="2"/>
  <c r="K6" i="2"/>
  <c r="O5" i="2"/>
  <c r="O9" i="2"/>
  <c r="L8" i="2"/>
  <c r="L9" i="2"/>
  <c r="G6" i="4"/>
  <c r="P3" i="5"/>
  <c r="P6" i="5"/>
  <c r="G13" i="4"/>
  <c r="O5" i="1"/>
  <c r="O4" i="1"/>
  <c r="G11" i="4"/>
  <c r="O8" i="1"/>
  <c r="G5" i="4"/>
  <c r="O7" i="1"/>
  <c r="O6" i="1"/>
  <c r="C11" i="4"/>
  <c r="O3" i="1"/>
  <c r="G14" i="4"/>
  <c r="E13" i="4"/>
  <c r="C13" i="4"/>
  <c r="G9" i="4"/>
  <c r="G12" i="4"/>
  <c r="G4" i="4"/>
  <c r="G8" i="4"/>
  <c r="G10" i="4"/>
  <c r="C14" i="4"/>
  <c r="G3" i="4"/>
  <c r="L4" i="1"/>
  <c r="L3" i="1"/>
  <c r="L5" i="1"/>
  <c r="H8" i="4" l="1"/>
  <c r="H4" i="4"/>
  <c r="H12" i="4"/>
  <c r="H9" i="4"/>
  <c r="H5" i="4"/>
  <c r="H6" i="4"/>
  <c r="H3" i="4"/>
  <c r="H7" i="4"/>
  <c r="H11" i="4"/>
  <c r="H14" i="4"/>
  <c r="H10" i="4"/>
  <c r="H13" i="4"/>
  <c r="Q5" i="5"/>
  <c r="Q6" i="5"/>
  <c r="Q7" i="5"/>
  <c r="Q3" i="5"/>
  <c r="Q4" i="5"/>
  <c r="M9" i="2"/>
  <c r="M5" i="2"/>
  <c r="M8" i="2"/>
  <c r="M10" i="2"/>
  <c r="M7" i="2"/>
  <c r="M4" i="2"/>
  <c r="M3" i="2"/>
  <c r="M6" i="2"/>
  <c r="I13" i="4"/>
  <c r="P13" i="4" s="1"/>
  <c r="E12" i="4"/>
  <c r="J3" i="1"/>
  <c r="L6" i="1"/>
  <c r="E3" i="4"/>
  <c r="E10" i="4"/>
  <c r="E9" i="4"/>
  <c r="P3" i="1"/>
  <c r="P4" i="1"/>
  <c r="J4" i="1"/>
  <c r="P6" i="1"/>
  <c r="J6" i="1"/>
  <c r="P7" i="1"/>
  <c r="L7" i="1"/>
  <c r="P5" i="1"/>
  <c r="J5" i="1"/>
  <c r="P8" i="1"/>
  <c r="L8" i="1"/>
  <c r="K5" i="1" l="1"/>
  <c r="Q5" i="1"/>
  <c r="Q7" i="1"/>
  <c r="Q3" i="1"/>
  <c r="I11" i="4"/>
  <c r="P11" i="4" s="1"/>
  <c r="Q8" i="1"/>
  <c r="I6" i="4"/>
  <c r="P6" i="4" s="1"/>
  <c r="Q6" i="1"/>
  <c r="Q4" i="1"/>
  <c r="C8" i="4"/>
  <c r="E4" i="4"/>
  <c r="M6" i="1"/>
  <c r="K4" i="1"/>
  <c r="K3" i="1"/>
  <c r="K7" i="1"/>
  <c r="K8" i="1"/>
  <c r="E5" i="4"/>
  <c r="M7" i="1"/>
  <c r="M5" i="1"/>
  <c r="E11" i="4"/>
  <c r="M8" i="1"/>
  <c r="C6" i="4"/>
  <c r="K6" i="1"/>
  <c r="E6" i="4"/>
  <c r="M4" i="1"/>
  <c r="M3" i="1"/>
  <c r="I12" i="4"/>
  <c r="P12" i="4" s="1"/>
  <c r="I9" i="4"/>
  <c r="I10" i="4"/>
  <c r="P10" i="4" s="1"/>
  <c r="I8" i="4"/>
  <c r="I3" i="4"/>
  <c r="P3" i="4" s="1"/>
  <c r="I14" i="4"/>
  <c r="P14" i="4" s="1"/>
  <c r="I5" i="4"/>
  <c r="P5" i="4" s="1"/>
  <c r="I4" i="4"/>
  <c r="P4" i="4" s="1"/>
  <c r="C5" i="4"/>
  <c r="C4" i="4"/>
  <c r="C3" i="4"/>
  <c r="E14" i="4"/>
  <c r="C9" i="4"/>
  <c r="E8" i="4"/>
  <c r="C10" i="4"/>
  <c r="C12" i="4"/>
  <c r="P8" i="4" l="1"/>
  <c r="P9" i="4"/>
  <c r="P7" i="4"/>
  <c r="D10" i="4"/>
  <c r="F10" i="4"/>
  <c r="J5" i="4"/>
  <c r="Q5" i="4" s="1"/>
  <c r="F5" i="4"/>
  <c r="F8" i="4"/>
  <c r="J14" i="4"/>
  <c r="Q14" i="4" s="1"/>
  <c r="F6" i="4"/>
  <c r="F7" i="4"/>
  <c r="J3" i="4"/>
  <c r="Q3" i="4" s="1"/>
  <c r="J7" i="4"/>
  <c r="J6" i="4"/>
  <c r="Q6" i="4" s="1"/>
  <c r="F3" i="4"/>
  <c r="D9" i="4"/>
  <c r="F14" i="4"/>
  <c r="J8" i="4"/>
  <c r="D6" i="4"/>
  <c r="J10" i="4"/>
  <c r="Q10" i="4" s="1"/>
  <c r="J11" i="4"/>
  <c r="Q11" i="4" s="1"/>
  <c r="F9" i="4"/>
  <c r="D4" i="4"/>
  <c r="J9" i="4"/>
  <c r="F11" i="4"/>
  <c r="J13" i="4"/>
  <c r="Q13" i="4" s="1"/>
  <c r="D3" i="4"/>
  <c r="D7" i="4"/>
  <c r="D14" i="4"/>
  <c r="D13" i="4"/>
  <c r="D11" i="4"/>
  <c r="D5" i="4"/>
  <c r="J12" i="4"/>
  <c r="Q12" i="4" s="1"/>
  <c r="F4" i="4"/>
  <c r="F12" i="4"/>
  <c r="D12" i="4"/>
  <c r="J4" i="4"/>
  <c r="Q4" i="4" s="1"/>
  <c r="D8" i="4"/>
  <c r="F13" i="4"/>
  <c r="Q8" i="4" l="1"/>
  <c r="Q9" i="4"/>
  <c r="Q7" i="4"/>
</calcChain>
</file>

<file path=xl/sharedStrings.xml><?xml version="1.0" encoding="utf-8"?>
<sst xmlns="http://schemas.openxmlformats.org/spreadsheetml/2006/main" count="277" uniqueCount="99">
  <si>
    <t>žsen 8+</t>
  </si>
  <si>
    <t>VUTB</t>
  </si>
  <si>
    <t>MUBR</t>
  </si>
  <si>
    <t>msen 8+</t>
  </si>
  <si>
    <t>ČVUT</t>
  </si>
  <si>
    <t>ČZUP</t>
  </si>
  <si>
    <t>Posádka</t>
  </si>
  <si>
    <t>Pořadí</t>
  </si>
  <si>
    <t>Univerzita</t>
  </si>
  <si>
    <t>Body celkem</t>
  </si>
  <si>
    <t>UKP</t>
  </si>
  <si>
    <t>žsen 1x</t>
  </si>
  <si>
    <t>msen 1x</t>
  </si>
  <si>
    <t>žsen 4+</t>
  </si>
  <si>
    <t>msen 4+</t>
  </si>
  <si>
    <t>Body za slajd</t>
  </si>
  <si>
    <t>Body celekem</t>
  </si>
  <si>
    <t>Body ženy</t>
  </si>
  <si>
    <t>Body muži</t>
  </si>
  <si>
    <t>Pořadí ženy</t>
  </si>
  <si>
    <t>Pořadí muži</t>
  </si>
  <si>
    <t>Body mix</t>
  </si>
  <si>
    <t>Pořadí mix</t>
  </si>
  <si>
    <t>PRIMÁTORKY</t>
  </si>
  <si>
    <t>AMČR</t>
  </si>
  <si>
    <t>OSMY BRNO</t>
  </si>
  <si>
    <t>MEND</t>
  </si>
  <si>
    <t>UPOL</t>
  </si>
  <si>
    <t>JUNG Ondřej</t>
  </si>
  <si>
    <t>UJEP</t>
  </si>
  <si>
    <t>VŠTE</t>
  </si>
  <si>
    <t>MÁTLOVÁ Barbora</t>
  </si>
  <si>
    <t>ILLEOVÁ Romana</t>
  </si>
  <si>
    <t>VAŠŤÁKOVÁ Marcela</t>
  </si>
  <si>
    <t>KIACOVÁ Veronika</t>
  </si>
  <si>
    <t>UPCE</t>
  </si>
  <si>
    <t>REMEŠOVÁ Jana</t>
  </si>
  <si>
    <t>PŘÍHODOVÁ Kateřina</t>
  </si>
  <si>
    <t>DNS</t>
  </si>
  <si>
    <t>SMETANOVÁ Lucie</t>
  </si>
  <si>
    <t>ŠULÁKOVÁ Helena</t>
  </si>
  <si>
    <t>AMBI</t>
  </si>
  <si>
    <t>KUČERA David</t>
  </si>
  <si>
    <t>LINHART Matěj</t>
  </si>
  <si>
    <t>GIESBRECHT Jacob Adam</t>
  </si>
  <si>
    <t>JURČÍK Adam Dalibor</t>
  </si>
  <si>
    <t>JČU</t>
  </si>
  <si>
    <t>PEŠEK Vojtěch</t>
  </si>
  <si>
    <t>msen 2x</t>
  </si>
  <si>
    <t>žsen 2+</t>
  </si>
  <si>
    <t>ž</t>
  </si>
  <si>
    <t>VIČÍKOVÁ Nikola - VAŠŤÁKOVÁ Marcela</t>
  </si>
  <si>
    <t>STOKLASOVÁ Lucie - REMEŠOVÁ Jana</t>
  </si>
  <si>
    <t>KLÍMOVÁ Eva - ILLEOVÁ Romana</t>
  </si>
  <si>
    <t>PŘÍHODOVÁ Zuzana</t>
  </si>
  <si>
    <t>VOTRUBA Votěch - KOBERA Lukáš</t>
  </si>
  <si>
    <t>STOKLASOVÁ Lucie</t>
  </si>
  <si>
    <t>VOTRUBA Votěch</t>
  </si>
  <si>
    <t>MÁTLOVÁ Barbora - LINHART Matěj</t>
  </si>
  <si>
    <t>JUNG Ondřej - KIACOVÁ Veronika</t>
  </si>
  <si>
    <t>KOBERA Lukáš - MALOVCOVÁ Nikol</t>
  </si>
  <si>
    <t>ŠULÁKOVÁ Helena - JURČÍK Adam Dalibor</t>
  </si>
  <si>
    <t>KLÍMOVÁ Eva</t>
  </si>
  <si>
    <t>KOUBA Jaroslav - PŘÍHODOVÁ Zuzana</t>
  </si>
  <si>
    <t>mix  2x</t>
  </si>
  <si>
    <t>VIČÍKOVÁ Nikola - NEUHORTOVÁ Kristýna - HOWE Olivia - PAŠKOVÁ Simona - SOLAŘOVÁ Valentýna ŠANTRŮČKOVÁ Anna - ŽABOVÁ Anna - ŽABOVÁ Lucie - KLÍMOVÁ Eva (c)</t>
  </si>
  <si>
    <t>VAŠŤÁKOVÁ Marcela - NOVOTNÁ Magdalena - NOVOTNÍKOVÁ Radka - MARTINCOVÁ Nella - PODRAZILOVÁ Eliška - ČINKOVÁ Veronika - NEČASOVÁ Zuzana - NEDĚLOVÁ Markéta - KLÍMOVÁ Hana (c)</t>
  </si>
  <si>
    <t>HNÍZDILOVÁ Karolína - MALOVCOVÁ Nikol - KNOBOVÁ Kristýna - RYŠAVÁ Klára - JURKOVÁ Marie Natalie - FLAMÍKOVÁ Pavlína - ANTOŠOVÁ Lenka - FLEISSNEROVÁ Kristýna - ŠUMANOVÁ Sofie (c)</t>
  </si>
  <si>
    <t>VICENÍKOVÁ Adriana - KŘIVSKÁ Aneta - HANZLOVÁ Barbora - ILLEOVÁ Romana - REMEŠOVÁ Jana - STOKLASOVÁ Lucie - TICHÁ Eliška - HARTMANOVÁ Kateřina - KNORR Rudolf (c)</t>
  </si>
  <si>
    <t>KAŠKOVÁ Ivana - ČERNÁ Adriana - ŠOFROVÁ Eliška - CHMÁTALOVÁ Eliška - KREJZOVÁ Pavla - HAMMERLOVÁ Michaela - JANDOVÁ Barbora - SUCHÁ Daniela - KINDLOVÁ Nikol (c)</t>
  </si>
  <si>
    <t>ČECHOVÁ Tereza - HOFFMANOVÁ Diana - KALOUSOVÁ Tereza - PIVKOVÁ Kateřina - SELUCKÁ Veronika - MICHAELI Ellen - ŠOUKALOVÁ Tereza - KOŠKOVÁ Lucie - BABKA Matyáš (c)MICHAELI Ellen - ŠOUKALOVÁ Tereza - KOŠKOVÁ Lucie - BABKA Matyáš (c)</t>
  </si>
  <si>
    <t>CHUDÁ Žaneta - HACKLOVÁ Lucie - HAMEROVÁ Marie - LAMBERTOVÁ Magdalena - PEKARKOVÁ Natálie - BUNDILOVÁ Kateřina - REZKOVÁ Lucie - CHLUMECKÁ Lenka - MICKE Bianka (c)</t>
  </si>
  <si>
    <t>JECH Miroslav - CHLÁDEK Jan - FLEISSNER Jan - ZIMA Filip - PATOČKA Petr - IVOSEK ? - PIVKO Petr - KYNCL Jakub - OLIVÍKOVÁ Eliška (c)</t>
  </si>
  <si>
    <t>HÁJEK Jan - ŠIŠMA Tomáš - KOPÁČ Jiří - ZOBAL Tomáš - CHLEBOVSKÝ Jan - FRIEDRICH Jonáš - ŠIMKOVSKÝ Jan - CABAN Albert - KOPÁČ Ludvík (c)</t>
  </si>
  <si>
    <t>NEJEDLO Vladimír - TOUŠ Oleg - WALLISCH Viktor - VOTRUBA Votěch - MACH Matěj - KOBERA Lukáš - KULHÁNEK Adam - BLÁHA Petr - PERGLEROVÁ Monika (c)</t>
  </si>
  <si>
    <t>PISKOŘ Přemek - ZETEK Matyáš - RÉDR Andre - SLAVÍK Martin - BALDINUS Vít - MATOUŠ Tadeáš - MACHAČ Ivan - ZITTA Václav - DVOŘÁKOVÁ Eliška (c)</t>
  </si>
  <si>
    <t>VAJNER Martin - NOVOTNÝ Marek - MIKULÍK David - NOVÁK Jakub - ČUPITA Adam - KOVAŘÍK Vojtěch - HLADÍK Radim - MRÁZ Tomáš - ŠMOLÍK Jan (c)</t>
  </si>
  <si>
    <t>ROUČKA Adam - ULLRICH Nicolas - CHALOUPKA Václav - VAVERKA Vít - VODIČKA Tomáš - JURČÍK Adam Dalibor - VITULA Marek - KUČERA Pavel - ŠULÁKOVÁ Helena (c)</t>
  </si>
  <si>
    <t>KOKEŠOVÁ Jana - SVOBODOVÁ Petra - CHLÁDEK Igor - KÁRA Vojtěch - MICHLÍK Ján - LÍZAL Adam - PAZDERA Radim - TEIMEROVÁ Karolína - NEŠLEHOVÁ Lenka (c)</t>
  </si>
  <si>
    <t>Body</t>
  </si>
  <si>
    <t>x</t>
  </si>
  <si>
    <t>mix  8+</t>
  </si>
  <si>
    <t>STOKLASOVÁ, HOWE, ŠANTRŮČKOVÁ A., SOLAŘOVÁ V., MATOUŠ</t>
  </si>
  <si>
    <t>NOVOTNÍKOVÁ R., REMEŠOVÁ J., NEČASOVÁ Z., NEDĚLOVÁ M., MICKE</t>
  </si>
  <si>
    <t>KÁROVÁ B., INGERLOVÁ R., OMELKOVÁ L., DOLEŽALOVÁ M., KOLÁÍŘOVÁ K.</t>
  </si>
  <si>
    <t>DVOŘÁKOVÁ L.., KOKEŠOVÁ J., KUNČÁKOVÁ A., NEŠLEHOVÁ L., PAZDERA R.</t>
  </si>
  <si>
    <t>CHMELOVÁ K., KUDRNOVÁ I., SKŘIVANOVÁ K., PRCHALOVÁ K., HOŘÍN A.</t>
  </si>
  <si>
    <t>ŠEBELOVÁ Z., ŠULÁKOVÁ H., TOŠEROVÁ I.,KONOPOVÁ T., JURČÍK A.</t>
  </si>
  <si>
    <t>SKŘIVANOVÁ, PRCHALOVÁ, ULIČNÝ A., HRUBÝ F., HOŘÍN A.</t>
  </si>
  <si>
    <t>PAZDERA R., HUBÁČEK S., KÁRA V., LÍZAL A., KOKEŠOVÁ J.</t>
  </si>
  <si>
    <t>KUČERA P.,VITULA M., HRUBÝ J., HAVLÍČEK Š., TOŠEROVÁ I.</t>
  </si>
  <si>
    <t>SVOBODA O., ROZLIVKA J., BUREŠ D., MÜLLER M., DOLEŽALOVÁ M.</t>
  </si>
  <si>
    <t>ROUČKA A., JURČÍK A., CHALOUPKA V., VAVERKA V., ŠULÁKOVÁ H.</t>
  </si>
  <si>
    <t>SKŘIVANOVÁ, PRCHALOVÁ, ULIČNÝ A., HRUBÝ F., HOŘÍN A., CHMELOVÁ K., HONZÍČKOVÁ, KUDRNOVÁ I., + C</t>
  </si>
  <si>
    <t>ŠULÁKOVÁ H., ŠEBELOVÁ Z., TOŠEROVÁ I., ROUČKA A., HRUBÝ J., CHALOUPKA V., VODIČKA T., VAVERKA V., JURČÍK A.</t>
  </si>
  <si>
    <t>DVOŘÁKOVÁ L., KOKEŠOVÁ J., KUNČÁKOVÁ A., NEŠLEHOVÁ L.SVOBODOVÁ P., LÍZAL A., HUBÁČEK S., KOBZA T., PAZDERA R.</t>
  </si>
  <si>
    <t>KÁROVÁ B., INGERLOVÁ R., SVOBODA O., ROZLIVKA J., OMELKOVÁ L., BUREŠ D., MÜLLER M., DOLEŽALOVÁ M., KOLÁÍŘOVÁ K.</t>
  </si>
  <si>
    <t>STOKLASOVÁ L., REMEŠOVÁ J., NEČASOVÁ Z., HOWE, ŠANTRŮČKOVÁ A., NEDĚLOVÁ M., NOVOTNÍKOVÁ R., SOLAŘOVÁ V., MICKE B.</t>
  </si>
  <si>
    <t>Celkové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</si>
</sst>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Microsoft Sans Serif"/>
      <family val="2"/>
      <charset val="238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7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0" fontId="2" fillId="2" borderId="0" xfId="1"/>
    <xf numFmtId="0" fontId="0" fillId="0" borderId="0" xfId="0" applyNumberFormat="1"/>
    <xf numFmtId="0" fontId="1" fillId="4" borderId="0" xfId="3"/>
    <xf numFmtId="0" fontId="0" fillId="0" borderId="0" xfId="0" applyAlignment="1">
      <alignment horizontal="left" wrapText="1"/>
    </xf>
    <xf numFmtId="0" fontId="4" fillId="5" borderId="0" xfId="4" applyFont="1" applyAlignment="1">
      <alignment wrapText="1"/>
    </xf>
    <xf numFmtId="0" fontId="4" fillId="7" borderId="0" xfId="6" applyFont="1" applyAlignment="1">
      <alignment wrapText="1"/>
    </xf>
    <xf numFmtId="0" fontId="1" fillId="4" borderId="0" xfId="3" applyFont="1"/>
    <xf numFmtId="0" fontId="3" fillId="3" borderId="1" xfId="2" applyBorder="1" applyAlignment="1">
      <alignment wrapText="1"/>
    </xf>
    <xf numFmtId="0" fontId="6" fillId="0" borderId="0" xfId="0" applyFont="1"/>
    <xf numFmtId="0" fontId="1" fillId="6" borderId="0" xfId="5" applyAlignment="1">
      <alignment horizontal="left" wrapText="1"/>
    </xf>
    <xf numFmtId="0" fontId="3" fillId="3" borderId="0" xfId="2" applyBorder="1" applyAlignment="1">
      <alignment wrapText="1"/>
    </xf>
    <xf numFmtId="164" fontId="0" fillId="0" borderId="0" xfId="0" applyNumberFormat="1"/>
    <xf numFmtId="0" fontId="1" fillId="8" borderId="0" xfId="7" applyAlignment="1">
      <alignment horizontal="left" wrapText="1"/>
    </xf>
    <xf numFmtId="0" fontId="0" fillId="2" borderId="0" xfId="1" applyNumberFormat="1" applyFont="1" applyAlignment="1">
      <alignment horizontal="center"/>
    </xf>
    <xf numFmtId="0" fontId="7" fillId="0" borderId="0" xfId="0" applyFont="1"/>
    <xf numFmtId="0" fontId="0" fillId="4" borderId="2" xfId="3" applyFont="1" applyFill="1" applyBorder="1"/>
    <xf numFmtId="0" fontId="8" fillId="0" borderId="0" xfId="0" applyFont="1" applyAlignment="1">
      <alignment horizontal="left" vertical="center" indent="13"/>
    </xf>
    <xf numFmtId="0" fontId="0" fillId="3" borderId="1" xfId="2" applyNumberFormat="1" applyFont="1" applyBorder="1" applyAlignment="1">
      <alignment horizontal="center" wrapText="1"/>
    </xf>
    <xf numFmtId="0" fontId="0" fillId="3" borderId="0" xfId="2" applyNumberFormat="1" applyFont="1" applyBorder="1" applyAlignment="1">
      <alignment horizontal="center" wrapText="1"/>
    </xf>
    <xf numFmtId="0" fontId="0" fillId="0" borderId="0" xfId="0" applyFont="1" applyFill="1" applyBorder="1"/>
    <xf numFmtId="0" fontId="5" fillId="0" borderId="0" xfId="0" applyFont="1" applyFill="1" applyAlignment="1" applyProtection="1">
      <alignment wrapText="1"/>
    </xf>
    <xf numFmtId="0" fontId="0" fillId="4" borderId="3" xfId="3" applyFont="1" applyFill="1" applyBorder="1"/>
    <xf numFmtId="0" fontId="9" fillId="0" borderId="0" xfId="0" applyFont="1"/>
    <xf numFmtId="0" fontId="0" fillId="0" borderId="0" xfId="0" applyAlignment="1">
      <alignment horizontal="center"/>
    </xf>
  </cellXfs>
  <cellStyles count="8">
    <cellStyle name="20 % – Zvýraznění 4" xfId="7" builtinId="42"/>
    <cellStyle name="40 % – Zvýraznění 2" xfId="3" builtinId="35"/>
    <cellStyle name="60 % – Zvýraznění 4" xfId="5" builtinId="44"/>
    <cellStyle name="Neutrální" xfId="2" builtinId="28"/>
    <cellStyle name="Normální" xfId="0" builtinId="0"/>
    <cellStyle name="Správně" xfId="1" builtinId="26"/>
    <cellStyle name="Zvýraznění 4" xfId="4" builtinId="41"/>
    <cellStyle name="Zvýraznění 6" xfId="6" builtinId="49"/>
  </cellStyles>
  <dxfs count="10"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0</xdr:rowOff>
    </xdr:from>
    <xdr:to>
      <xdr:col>97</xdr:col>
      <xdr:colOff>333375</xdr:colOff>
      <xdr:row>1</xdr:row>
      <xdr:rowOff>47625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/>
        </xdr:cNvSpPr>
      </xdr:nvSpPr>
      <xdr:spPr bwMode="auto">
        <a:xfrm>
          <a:off x="1495425" y="0"/>
          <a:ext cx="57864375" cy="238125"/>
        </a:xfrm>
        <a:custGeom>
          <a:avLst/>
          <a:gdLst>
            <a:gd name="T0" fmla="+- 0 283 2360"/>
            <a:gd name="T1" fmla="*/ T0 w 91120"/>
            <a:gd name="T2" fmla="+- 0 578 -71541"/>
            <a:gd name="T3" fmla="*/ 578 h 380"/>
            <a:gd name="T4" fmla="+- 0 11218 2360"/>
            <a:gd name="T5" fmla="*/ T4 w 91120"/>
            <a:gd name="T6" fmla="+- 0 578 -71541"/>
            <a:gd name="T7" fmla="*/ 578 h 380"/>
            <a:gd name="T8" fmla="+- 0 283 2360"/>
            <a:gd name="T9" fmla="*/ T8 w 91120"/>
            <a:gd name="T10" fmla="+- 0 623 -71541"/>
            <a:gd name="T11" fmla="*/ 623 h 380"/>
            <a:gd name="T12" fmla="+- 0 11218 2360"/>
            <a:gd name="T13" fmla="*/ T12 w 91120"/>
            <a:gd name="T14" fmla="+- 0 623 -71541"/>
            <a:gd name="T15" fmla="*/ 623 h 380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</a:cxnLst>
          <a:rect l="0" t="0" r="r" b="b"/>
          <a:pathLst>
            <a:path w="91120" h="380">
              <a:moveTo>
                <a:pt x="-2077" y="72119"/>
              </a:moveTo>
              <a:lnTo>
                <a:pt x="8858" y="72119"/>
              </a:lnTo>
              <a:moveTo>
                <a:pt x="-2077" y="72164"/>
              </a:moveTo>
              <a:lnTo>
                <a:pt x="8858" y="72164"/>
              </a:lnTo>
            </a:path>
          </a:pathLst>
        </a:custGeom>
        <a:noFill/>
        <a:ln w="9144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I2:Q8" totalsRowShown="0">
  <autoFilter ref="I2:Q8" xr:uid="{00000000-0009-0000-0100-000001000000}"/>
  <sortState ref="I3:Q8">
    <sortCondition ref="Q2:Q8"/>
  </sortState>
  <tableColumns count="9">
    <tableColumn id="1" xr3:uid="{00000000-0010-0000-0000-000001000000}" name="Univerzita"/>
    <tableColumn id="7" xr3:uid="{00000000-0010-0000-0000-000007000000}" name="Body ženy">
      <calculatedColumnFormula>SUMIFS($F:$F,$D:$D,Tabulka1[[#This Row],[Univerzita]],$G:$G,"ž")</calculatedColumnFormula>
    </tableColumn>
    <tableColumn id="6" xr3:uid="{00000000-0010-0000-0000-000006000000}" name="Pořadí ženy" dataCellStyle="Neutrální">
      <calculatedColumnFormula>_xlfn.RANK.EQ(J3,$J$3:$J$8)</calculatedColumnFormula>
    </tableColumn>
    <tableColumn id="5" xr3:uid="{00000000-0010-0000-0000-000005000000}" name="Body muži">
      <calculatedColumnFormula>SUMIFS($F:$F,$D:$D,Tabulka1[[#This Row],[Univerzita]],$G:$G,"m")</calculatedColumnFormula>
    </tableColumn>
    <tableColumn id="4" xr3:uid="{00000000-0010-0000-0000-000004000000}" name="Pořadí muži" dataCellStyle="Neutrální">
      <calculatedColumnFormula>_xlfn.RANK.EQ(L3,$L$3:$L$8)</calculatedColumnFormula>
    </tableColumn>
    <tableColumn id="10" xr3:uid="{00000000-0010-0000-0000-00000A000000}" name="Body mix" dataCellStyle="Neutrální">
      <calculatedColumnFormula>SUMIFS($F:$F,$D:$D,Tabulka1[[#This Row],[Univerzita]],$G:$G,"x")</calculatedColumnFormula>
    </tableColumn>
    <tableColumn id="9" xr3:uid="{00000000-0010-0000-0000-000009000000}" name="Pořadí mix" dataCellStyle="Neutrální">
      <calculatedColumnFormula>_xlfn.RANK.EQ(N3,$N$3:$N$8)</calculatedColumnFormula>
    </tableColumn>
    <tableColumn id="2" xr3:uid="{00000000-0010-0000-0000-000002000000}" name="Body celkem">
      <calculatedColumnFormula>SUMIF($D:D,I3,$F:F)</calculatedColumnFormula>
    </tableColumn>
    <tableColumn id="3" xr3:uid="{00000000-0010-0000-0000-000003000000}" name="Pořadí" dataCellStyle="Správně">
      <calculatedColumnFormula>_xlfn.RANK.EQ(P3,$P$3:$P$8)</calculatedColumnFormula>
    </tableColumn>
  </tableColumns>
  <tableStyleInfo name="TableStyleMedium14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ulka16" displayName="Tabulka16" ref="I2:Q10" totalsRowShown="0">
  <autoFilter ref="I2:Q10" xr:uid="{00000000-0009-0000-0100-000005000000}"/>
  <sortState ref="I3:Q10">
    <sortCondition ref="Q2:Q10"/>
  </sortState>
  <tableColumns count="9">
    <tableColumn id="1" xr3:uid="{00000000-0010-0000-0100-000001000000}" name="Univerzita" dataCellStyle="40 % – Zvýraznění 2"/>
    <tableColumn id="7" xr3:uid="{00000000-0010-0000-0100-000007000000}" name="Body ženy">
      <calculatedColumnFormula>SUMIFS($F:$F,$D:$D,Tabulka16[[#This Row],[Univerzita]],$G:$G,"ž")</calculatedColumnFormula>
    </tableColumn>
    <tableColumn id="6" xr3:uid="{00000000-0010-0000-0100-000006000000}" name="Pořadí ženy" dataCellStyle="Neutrální">
      <calculatedColumnFormula>_xlfn.RANK.EQ(J3,$J$3:$J$10)</calculatedColumnFormula>
    </tableColumn>
    <tableColumn id="5" xr3:uid="{00000000-0010-0000-0100-000005000000}" name="Body muži">
      <calculatedColumnFormula>SUMIFS($F:$F,$D:$D,Tabulka16[[#This Row],[Univerzita]],$G:$G,"m")</calculatedColumnFormula>
    </tableColumn>
    <tableColumn id="4" xr3:uid="{00000000-0010-0000-0100-000004000000}" name="Pořadí muži" dataCellStyle="Neutrální">
      <calculatedColumnFormula>_xlfn.RANK.EQ(L3,$L$3:$L$10)</calculatedColumnFormula>
    </tableColumn>
    <tableColumn id="10" xr3:uid="{00000000-0010-0000-0100-00000A000000}" name="Body mix">
      <calculatedColumnFormula>SUMIFS($F:$F,$D:$D,Tabulka16[[#This Row],[Univerzita]],$G:$G,"x")</calculatedColumnFormula>
    </tableColumn>
    <tableColumn id="9" xr3:uid="{00000000-0010-0000-0100-000009000000}" name="Pořadí mix" dataCellStyle="Neutrální">
      <calculatedColumnFormula>_xlfn.RANK.EQ(N3,$N$3:$N$10)</calculatedColumnFormula>
    </tableColumn>
    <tableColumn id="2" xr3:uid="{00000000-0010-0000-0100-000002000000}" name="Body celkem">
      <calculatedColumnFormula>SUMIF($D:D,I3,$F:F)</calculatedColumnFormula>
    </tableColumn>
    <tableColumn id="3" xr3:uid="{00000000-0010-0000-0100-000003000000}" name="Pořadí" dataCellStyle="Správně">
      <calculatedColumnFormula>_xlfn.RANK.EQ(P3,$P$3:$P$10)</calculatedColumnFormula>
    </tableColumn>
  </tableColumns>
  <tableStyleInfo name="TableStyleMedium14" showFirstColumn="0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ulka167" displayName="Tabulka167" ref="I2:Q7" totalsRowShown="0">
  <autoFilter ref="I2:Q7" xr:uid="{00000000-0009-0000-0100-000006000000}"/>
  <sortState ref="I3:Q7">
    <sortCondition ref="Q2:Q7"/>
  </sortState>
  <tableColumns count="9">
    <tableColumn id="1" xr3:uid="{00000000-0010-0000-0200-000001000000}" name="Univerzita"/>
    <tableColumn id="7" xr3:uid="{00000000-0010-0000-0200-000007000000}" name="Body ženy">
      <calculatedColumnFormula>SUMIFS($F:$F,$D:$D,Tabulka167[[#This Row],[Univerzita]],$G:$G,"ž")</calculatedColumnFormula>
    </tableColumn>
    <tableColumn id="6" xr3:uid="{00000000-0010-0000-0200-000006000000}" name="Pořadí ženy" dataCellStyle="Neutrální">
      <calculatedColumnFormula>_xlfn.RANK.EQ(J3,$J$3:$J$7)</calculatedColumnFormula>
    </tableColumn>
    <tableColumn id="5" xr3:uid="{00000000-0010-0000-0200-000005000000}" name="Body muži">
      <calculatedColumnFormula>SUMIFS($F:$F,$D:$D,Tabulka167[[#This Row],[Univerzita]],$G:$G,"m")</calculatedColumnFormula>
    </tableColumn>
    <tableColumn id="4" xr3:uid="{00000000-0010-0000-0200-000004000000}" name="Pořadí muži" dataCellStyle="Neutrální">
      <calculatedColumnFormula>_xlfn.RANK.EQ(L3,$L$3:$L$7)</calculatedColumnFormula>
    </tableColumn>
    <tableColumn id="10" xr3:uid="{00000000-0010-0000-0200-00000A000000}" name="Body mix">
      <calculatedColumnFormula>SUMIFS($F:$F,$D:$D,Tabulka167[[#This Row],[Univerzita]],$G:$G,"x")</calculatedColumnFormula>
    </tableColumn>
    <tableColumn id="9" xr3:uid="{00000000-0010-0000-0200-000009000000}" name="Pořadí mix" dataCellStyle="Neutrální">
      <calculatedColumnFormula>_xlfn.RANK.EQ(N3,$N$3:$N$7)</calculatedColumnFormula>
    </tableColumn>
    <tableColumn id="2" xr3:uid="{00000000-0010-0000-0200-000002000000}" name="Body celkem" dataDxfId="9">
      <calculatedColumnFormula>SUM(Tabulka167[[#This Row],[Body ženy]],Tabulka167[[#This Row],[Body muži]],Tabulka167[[#This Row],[Body mix]])</calculatedColumnFormula>
    </tableColumn>
    <tableColumn id="3" xr3:uid="{00000000-0010-0000-0200-000003000000}" name="Pořadí" dataCellStyle="Správně">
      <calculatedColumnFormula>_xlfn.RANK.EQ(P3,$P$3:$P$7)</calculatedColumnFormula>
    </tableColumn>
  </tableColumns>
  <tableStyleInfo name="TableStyleMedium14" showFirstColumn="0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ulka1678" displayName="Tabulka1678" ref="B2:J14" totalsRowShown="0">
  <autoFilter ref="B2:J14" xr:uid="{00000000-0009-0000-0100-000007000000}"/>
  <sortState ref="B3:J14">
    <sortCondition ref="J2:J14"/>
  </sortState>
  <tableColumns count="9">
    <tableColumn id="1" xr3:uid="{00000000-0010-0000-0300-000001000000}" name="Univerzita" dataDxfId="8"/>
    <tableColumn id="7" xr3:uid="{00000000-0010-0000-0300-000007000000}" name="Body ženy" dataDxfId="7">
      <calculatedColumnFormula>SUMIF(Tabulka167[Univerzita],Tabulka1678[[#This Row],[Univerzita]],Tabulka167[Body ženy]) + SUMIF(Tabulka16[Univerzita],Tabulka1678[[#This Row],[Univerzita]],Tabulka16[Body ženy]) + SUMIF(Tabulka1[Univerzita],Tabulka1678[[#This Row],[Univerzita]],Tabulka1[Body ženy])</calculatedColumnFormula>
    </tableColumn>
    <tableColumn id="6" xr3:uid="{00000000-0010-0000-0300-000006000000}" name="Pořadí ženy" dataDxfId="6" dataCellStyle="Neutrální">
      <calculatedColumnFormula>_xlfn.RANK.EQ(C3,$C$3:$C$14)</calculatedColumnFormula>
    </tableColumn>
    <tableColumn id="5" xr3:uid="{00000000-0010-0000-0300-000005000000}" name="Body muži" dataDxfId="5">
      <calculatedColumnFormula>SUMIF(Tabulka167[Univerzita],Tabulka1678[[#This Row],[Univerzita]],Tabulka167[Body muži]) + SUMIF(Tabulka16[Univerzita],Tabulka1678[[#This Row],[Univerzita]],Tabulka16[Body muži]) + SUMIF(Tabulka1[Univerzita],Tabulka1678[[#This Row],[Univerzita]],Tabulka1[Body muži])</calculatedColumnFormula>
    </tableColumn>
    <tableColumn id="4" xr3:uid="{00000000-0010-0000-0300-000004000000}" name="Pořadí muži" dataDxfId="4" dataCellStyle="Neutrální">
      <calculatedColumnFormula>_xlfn.RANK.EQ(E3,$E$3:$E$14)</calculatedColumnFormula>
    </tableColumn>
    <tableColumn id="10" xr3:uid="{00000000-0010-0000-0300-00000A000000}" name="Body mix" dataDxfId="3">
      <calculatedColumnFormula>SUMIF(Tabulka167[Univerzita],Tabulka1678[[#This Row],[Univerzita]],Tabulka167[Body mix]) + SUMIF(Tabulka16[Univerzita],Tabulka1678[[#This Row],[Univerzita]],Tabulka16[Body mix]) + SUMIF(Tabulka1[Univerzita],Tabulka1678[[#This Row],[Univerzita]],Tabulka1[Body mix])</calculatedColumnFormula>
    </tableColumn>
    <tableColumn id="9" xr3:uid="{00000000-0010-0000-0300-000009000000}" name="Pořadí mix" dataDxfId="2" dataCellStyle="Neutrální">
      <calculatedColumnFormula>_xlfn.RANK.EQ(G3,$G$3:$G$14)</calculatedColumnFormula>
    </tableColumn>
    <tableColumn id="2" xr3:uid="{00000000-0010-0000-0300-000002000000}" name="Body celkem" dataDxfId="1">
      <calculatedColumnFormula>SUMIF(Tabulka167[Univerzita],Tabulka1678[[#This Row],[Univerzita]],Tabulka167[Body celkem]) + SUMIF(Tabulka16[Univerzita],Tabulka1678[[#This Row],[Univerzita]],Tabulka16[Body celkem]) + SUMIF(Tabulka1[Univerzita],Tabulka1678[[#This Row],[Univerzita]],Tabulka1[Body celkem])</calculatedColumnFormula>
    </tableColumn>
    <tableColumn id="3" xr3:uid="{00000000-0010-0000-0300-000003000000}" name="Pořadí" dataDxfId="0" dataCellStyle="Správně">
      <calculatedColumnFormula>_xlfn.RANK.EQ(I3,$I$3:$I$14)</calculatedColumnFormula>
    </tableColumn>
  </tableColumns>
  <tableStyleInfo name="TableStyleMedium14" showFirstColumn="0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33EF9F3-96E1-4258-A434-44A03314D748}" name="Tabulka2" displayName="Tabulka2" ref="O2:Q14" totalsRowShown="0">
  <autoFilter ref="O2:Q14" xr:uid="{049455C5-E996-4BD9-A081-E8D565A5BC05}"/>
  <tableColumns count="3">
    <tableColumn id="1" xr3:uid="{EE0347B0-B6CC-4E0A-A056-FB56C296135D}" name="Univerzita">
      <calculatedColumnFormula>Tabulka1678[[#This Row],[Univerzita]]</calculatedColumnFormula>
    </tableColumn>
    <tableColumn id="2" xr3:uid="{629F7A6B-EDE2-4C6C-8FBF-2E3365961A69}" name="Body">
      <calculatedColumnFormula>Tabulka1678[[#This Row],[Body celkem]]</calculatedColumnFormula>
    </tableColumn>
    <tableColumn id="3" xr3:uid="{CA4B5379-BC58-4416-9D24-E410E12E57DA}" name="Pořadí">
      <calculatedColumnFormula>Tabulka1678[[#This Row],[Pořadí]]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79"/>
  <sheetViews>
    <sheetView zoomScale="85" zoomScaleNormal="85" workbookViewId="0">
      <selection activeCell="M19" sqref="M19"/>
    </sheetView>
  </sheetViews>
  <sheetFormatPr baseColWidth="10" defaultColWidth="8.83203125" defaultRowHeight="15" x14ac:dyDescent="0.2"/>
  <cols>
    <col min="3" max="3" width="82.33203125" customWidth="1"/>
    <col min="4" max="4" width="11.1640625" customWidth="1"/>
    <col min="5" max="5" width="5.5" customWidth="1"/>
    <col min="6" max="6" width="6.5" customWidth="1"/>
    <col min="7" max="7" width="8.83203125" customWidth="1"/>
    <col min="9" max="9" width="12.1640625" customWidth="1"/>
    <col min="10" max="13" width="8.5" style="3" customWidth="1"/>
    <col min="14" max="15" width="8.5" style="3" hidden="1" customWidth="1"/>
    <col min="16" max="16" width="8.5" style="3" customWidth="1"/>
    <col min="17" max="17" width="8.5" customWidth="1"/>
  </cols>
  <sheetData>
    <row r="2" spans="2:17" ht="36.75" customHeight="1" x14ac:dyDescent="0.3">
      <c r="C2" s="19" t="s">
        <v>23</v>
      </c>
      <c r="I2" s="11" t="s">
        <v>8</v>
      </c>
      <c r="J2" s="9" t="s">
        <v>17</v>
      </c>
      <c r="K2" s="12" t="s">
        <v>19</v>
      </c>
      <c r="L2" s="9" t="s">
        <v>18</v>
      </c>
      <c r="M2" s="12" t="s">
        <v>20</v>
      </c>
      <c r="N2" s="15" t="s">
        <v>21</v>
      </c>
      <c r="O2" s="15" t="s">
        <v>22</v>
      </c>
      <c r="P2" s="10" t="s">
        <v>9</v>
      </c>
      <c r="Q2" s="5" t="s">
        <v>7</v>
      </c>
    </row>
    <row r="3" spans="2:17" ht="22.5" customHeight="1" x14ac:dyDescent="0.2">
      <c r="B3" t="s">
        <v>0</v>
      </c>
      <c r="I3" s="7" t="s">
        <v>10</v>
      </c>
      <c r="J3" s="14">
        <f>SUMIFS($F:$F,$D:$D,Tabulka1[[#This Row],[Univerzita]],$G:$G,"ž")</f>
        <v>171</v>
      </c>
      <c r="K3" s="22">
        <f t="shared" ref="K3:K8" si="0">_xlfn.RANK.EQ(J3,$J$3:$J$8)</f>
        <v>1</v>
      </c>
      <c r="L3" s="14">
        <f>SUMIFS($F:$F,$D:$D,Tabulka1[[#This Row],[Univerzita]],$G:$G,"m")</f>
        <v>108</v>
      </c>
      <c r="M3" s="22">
        <f t="shared" ref="M3:M8" si="1">_xlfn.RANK.EQ(L3,$L$3:$L$8)</f>
        <v>1</v>
      </c>
      <c r="N3" s="14">
        <f>SUMIFS($F:$F,$D:$D,Tabulka1[[#This Row],[Univerzita]],$G:$G,"x")</f>
        <v>0</v>
      </c>
      <c r="O3" s="22">
        <f t="shared" ref="O3:O8" si="2">_xlfn.RANK.EQ(N3,$N$3:$N$8)</f>
        <v>1</v>
      </c>
      <c r="P3" s="8">
        <f>SUMIF($D:D,I3,$F:F)</f>
        <v>279</v>
      </c>
      <c r="Q3" s="18">
        <f t="shared" ref="Q3:Q8" si="3">_xlfn.RANK.EQ(P3,$P$3:$P$8)</f>
        <v>1</v>
      </c>
    </row>
    <row r="4" spans="2:17" ht="22.5" customHeight="1" x14ac:dyDescent="0.2">
      <c r="B4" t="s">
        <v>7</v>
      </c>
      <c r="C4" t="s">
        <v>6</v>
      </c>
      <c r="D4" s="4" t="s">
        <v>8</v>
      </c>
      <c r="E4" s="2" t="s">
        <v>15</v>
      </c>
      <c r="F4" s="2" t="s">
        <v>16</v>
      </c>
      <c r="I4" s="7" t="s">
        <v>4</v>
      </c>
      <c r="J4" s="14">
        <f>SUMIFS($F:$F,$D:$D,Tabulka1[[#This Row],[Univerzita]],$G:$G,"ž")</f>
        <v>18</v>
      </c>
      <c r="K4" s="22">
        <f t="shared" si="0"/>
        <v>4</v>
      </c>
      <c r="L4" s="14">
        <f>SUMIFS($F:$F,$D:$D,Tabulka1[[#This Row],[Univerzita]],$G:$G,"m")</f>
        <v>81</v>
      </c>
      <c r="M4" s="22">
        <f t="shared" si="1"/>
        <v>2</v>
      </c>
      <c r="N4" s="14">
        <f>SUMIFS($F:$F,$D:$D,Tabulka1[[#This Row],[Univerzita]],$G:$G,"x")</f>
        <v>0</v>
      </c>
      <c r="O4" s="23">
        <f t="shared" si="2"/>
        <v>1</v>
      </c>
      <c r="P4" s="8">
        <f>SUMIF($D:D,I4,$F:F)</f>
        <v>99</v>
      </c>
      <c r="Q4" s="18">
        <f t="shared" si="3"/>
        <v>2</v>
      </c>
    </row>
    <row r="5" spans="2:17" ht="22.5" customHeight="1" x14ac:dyDescent="0.2">
      <c r="B5" s="6">
        <v>1</v>
      </c>
      <c r="C5" s="2" t="s">
        <v>65</v>
      </c>
      <c r="D5" t="s">
        <v>10</v>
      </c>
      <c r="E5" s="16">
        <f t="shared" ref="E5:E11" si="4">MIN(MAX($B$5:$B$11),12)-IF(B5=1,B5-1,B5)+1</f>
        <v>8</v>
      </c>
      <c r="F5">
        <f>E5*(MID($B$3,6,1)+1)</f>
        <v>72</v>
      </c>
      <c r="G5" s="13" t="str">
        <f>MID($B$3,1,1)</f>
        <v>ž</v>
      </c>
      <c r="I5" s="7" t="s">
        <v>5</v>
      </c>
      <c r="J5" s="17">
        <f>SUMIFS($F:$F,$D:$D,Tabulka1[[#This Row],[Univerzita]],$G:$G,"ž")</f>
        <v>45</v>
      </c>
      <c r="K5" s="22">
        <f t="shared" si="0"/>
        <v>2</v>
      </c>
      <c r="L5" s="17">
        <f>SUMIFS($F:$F,$D:$D,Tabulka1[[#This Row],[Univerzita]],$G:$G,"m")</f>
        <v>45</v>
      </c>
      <c r="M5" s="22">
        <f t="shared" si="1"/>
        <v>3</v>
      </c>
      <c r="N5" s="17">
        <f>SUMIFS($F:$F,$D:$D,Tabulka1[[#This Row],[Univerzita]],$G:$G,"x")</f>
        <v>0</v>
      </c>
      <c r="O5" s="23">
        <f t="shared" si="2"/>
        <v>1</v>
      </c>
      <c r="P5" s="8">
        <f>SUMIF($D:D,I5,$F:F)</f>
        <v>90</v>
      </c>
      <c r="Q5" s="18">
        <f t="shared" si="3"/>
        <v>3</v>
      </c>
    </row>
    <row r="6" spans="2:17" ht="22.5" customHeight="1" x14ac:dyDescent="0.2">
      <c r="B6" s="6">
        <v>2</v>
      </c>
      <c r="C6" s="2" t="s">
        <v>66</v>
      </c>
      <c r="D6" t="s">
        <v>10</v>
      </c>
      <c r="E6" s="16">
        <f t="shared" si="4"/>
        <v>6</v>
      </c>
      <c r="F6">
        <f t="shared" ref="F6:F11" si="5">E6*(MID($B$3,6,1)+1)</f>
        <v>54</v>
      </c>
      <c r="G6" s="13" t="str">
        <f t="shared" ref="G6:G11" si="6">MID($B$3,1,1)</f>
        <v>ž</v>
      </c>
      <c r="I6" s="7" t="s">
        <v>29</v>
      </c>
      <c r="J6" s="17">
        <f>SUMIFS($F:$F,$D:$D,Tabulka1[[#This Row],[Univerzita]],$G:$G,"ž")</f>
        <v>27</v>
      </c>
      <c r="K6" s="22">
        <f t="shared" si="0"/>
        <v>3</v>
      </c>
      <c r="L6" s="17">
        <f>SUMIFS($F:$F,$D:$D,Tabulka1[[#This Row],[Univerzita]],$G:$G,"m")</f>
        <v>0</v>
      </c>
      <c r="M6" s="22">
        <f t="shared" si="1"/>
        <v>6</v>
      </c>
      <c r="N6" s="17">
        <f>SUMIFS($F:$F,$D:$D,Tabulka1[[#This Row],[Univerzita]],$G:$G,"x")</f>
        <v>0</v>
      </c>
      <c r="O6" s="23">
        <f t="shared" si="2"/>
        <v>1</v>
      </c>
      <c r="P6" s="8">
        <f>SUMIF($D:D,I6,$F:F)</f>
        <v>27</v>
      </c>
      <c r="Q6" s="18">
        <f t="shared" si="3"/>
        <v>4</v>
      </c>
    </row>
    <row r="7" spans="2:17" ht="22.5" customHeight="1" x14ac:dyDescent="0.2">
      <c r="B7" s="6">
        <v>3</v>
      </c>
      <c r="C7" s="2" t="s">
        <v>67</v>
      </c>
      <c r="D7" t="s">
        <v>5</v>
      </c>
      <c r="E7" s="16">
        <f t="shared" si="4"/>
        <v>5</v>
      </c>
      <c r="F7">
        <f t="shared" si="5"/>
        <v>45</v>
      </c>
      <c r="G7" s="13" t="str">
        <f t="shared" si="6"/>
        <v>ž</v>
      </c>
      <c r="I7" s="7" t="s">
        <v>1</v>
      </c>
      <c r="J7" s="14">
        <f>SUMIFS($F:$F,$D:$D,Tabulka1[[#This Row],[Univerzita]],$G:$G,"ž")</f>
        <v>0</v>
      </c>
      <c r="K7" s="22">
        <f t="shared" si="0"/>
        <v>5</v>
      </c>
      <c r="L7" s="14">
        <f>SUMIFS($F:$F,$D:$D,Tabulka1[[#This Row],[Univerzita]],$G:$G,"m")</f>
        <v>18</v>
      </c>
      <c r="M7" s="22">
        <f t="shared" si="1"/>
        <v>4</v>
      </c>
      <c r="N7" s="14">
        <f>SUMIFS($F:$F,$D:$D,Tabulka1[[#This Row],[Univerzita]],$G:$G,"x")</f>
        <v>0</v>
      </c>
      <c r="O7" s="23">
        <f t="shared" si="2"/>
        <v>1</v>
      </c>
      <c r="P7" s="8">
        <f>SUMIF($D:D,I7,$F:F)</f>
        <v>18</v>
      </c>
      <c r="Q7" s="18">
        <f t="shared" si="3"/>
        <v>5</v>
      </c>
    </row>
    <row r="8" spans="2:17" ht="22.5" customHeight="1" x14ac:dyDescent="0.2">
      <c r="B8" s="6">
        <v>4</v>
      </c>
      <c r="C8" s="2" t="s">
        <v>68</v>
      </c>
      <c r="D8" t="s">
        <v>10</v>
      </c>
      <c r="E8" s="16">
        <f t="shared" si="4"/>
        <v>4</v>
      </c>
      <c r="F8">
        <f t="shared" si="5"/>
        <v>36</v>
      </c>
      <c r="G8" s="13" t="str">
        <f t="shared" si="6"/>
        <v>ž</v>
      </c>
      <c r="I8" s="7" t="s">
        <v>2</v>
      </c>
      <c r="J8" s="14">
        <f>SUMIFS($F:$F,$D:$D,Tabulka1[[#This Row],[Univerzita]],$G:$G,"ž")</f>
        <v>0</v>
      </c>
      <c r="K8" s="22">
        <f t="shared" si="0"/>
        <v>5</v>
      </c>
      <c r="L8" s="14">
        <f>SUMIFS($F:$F,$D:$D,Tabulka1[[#This Row],[Univerzita]],$G:$G,"m")</f>
        <v>9</v>
      </c>
      <c r="M8" s="22">
        <f t="shared" si="1"/>
        <v>5</v>
      </c>
      <c r="N8" s="14">
        <f>SUMIFS($F:$F,$D:$D,Tabulka1[[#This Row],[Univerzita]],$G:$G,"x")</f>
        <v>0</v>
      </c>
      <c r="O8" s="23">
        <f t="shared" si="2"/>
        <v>1</v>
      </c>
      <c r="P8" s="8">
        <f>SUMIF($D:D,I8,$F:F)</f>
        <v>9</v>
      </c>
      <c r="Q8" s="18">
        <f t="shared" si="3"/>
        <v>6</v>
      </c>
    </row>
    <row r="9" spans="2:17" ht="22.5" customHeight="1" x14ac:dyDescent="0.2">
      <c r="B9" s="6">
        <v>5</v>
      </c>
      <c r="C9" s="2" t="s">
        <v>69</v>
      </c>
      <c r="D9" t="s">
        <v>29</v>
      </c>
      <c r="E9" s="16">
        <f t="shared" si="4"/>
        <v>3</v>
      </c>
      <c r="F9">
        <f t="shared" si="5"/>
        <v>27</v>
      </c>
      <c r="G9" s="13" t="str">
        <f t="shared" si="6"/>
        <v>ž</v>
      </c>
      <c r="J9"/>
      <c r="K9"/>
      <c r="L9"/>
      <c r="M9"/>
      <c r="N9"/>
      <c r="O9"/>
      <c r="P9"/>
    </row>
    <row r="10" spans="2:17" ht="22.5" customHeight="1" x14ac:dyDescent="0.2">
      <c r="B10" s="6">
        <v>6</v>
      </c>
      <c r="C10" s="2" t="s">
        <v>70</v>
      </c>
      <c r="D10" t="s">
        <v>4</v>
      </c>
      <c r="E10" s="16">
        <f t="shared" si="4"/>
        <v>2</v>
      </c>
      <c r="F10">
        <f t="shared" si="5"/>
        <v>18</v>
      </c>
      <c r="G10" s="13" t="str">
        <f t="shared" si="6"/>
        <v>ž</v>
      </c>
    </row>
    <row r="11" spans="2:17" ht="22.5" customHeight="1" x14ac:dyDescent="0.2">
      <c r="B11" s="6">
        <v>7</v>
      </c>
      <c r="C11" s="2" t="s">
        <v>71</v>
      </c>
      <c r="D11" t="s">
        <v>10</v>
      </c>
      <c r="E11" s="16">
        <f t="shared" si="4"/>
        <v>1</v>
      </c>
      <c r="F11">
        <f t="shared" si="5"/>
        <v>9</v>
      </c>
      <c r="G11" s="13" t="str">
        <f t="shared" si="6"/>
        <v>ž</v>
      </c>
    </row>
    <row r="12" spans="2:17" ht="22.5" customHeight="1" x14ac:dyDescent="0.2">
      <c r="B12" s="6"/>
      <c r="C12" s="2"/>
      <c r="E12" s="16"/>
      <c r="G12" s="13"/>
    </row>
    <row r="13" spans="2:17" ht="22.5" customHeight="1" x14ac:dyDescent="0.2">
      <c r="B13" t="s">
        <v>3</v>
      </c>
    </row>
    <row r="14" spans="2:17" ht="22.5" customHeight="1" x14ac:dyDescent="0.2">
      <c r="B14" t="s">
        <v>7</v>
      </c>
      <c r="C14" t="s">
        <v>6</v>
      </c>
      <c r="D14" s="4" t="s">
        <v>8</v>
      </c>
      <c r="E14" s="2" t="s">
        <v>15</v>
      </c>
      <c r="F14" s="2" t="s">
        <v>16</v>
      </c>
    </row>
    <row r="15" spans="2:17" ht="22.5" customHeight="1" x14ac:dyDescent="0.2">
      <c r="B15" s="6">
        <v>1</v>
      </c>
      <c r="C15" s="2" t="s">
        <v>72</v>
      </c>
      <c r="D15" t="s">
        <v>10</v>
      </c>
      <c r="E15" s="16">
        <f t="shared" ref="E15:E21" si="7">MIN(MAX($B$15:$B$26),12)-IF(B15=1,B15-1,B15)+1</f>
        <v>8</v>
      </c>
      <c r="F15">
        <f>E15*(MID($B$13,6,1)+1)</f>
        <v>72</v>
      </c>
      <c r="G15" s="13" t="str">
        <f t="shared" ref="G15:G21" si="8">MID($B$13,1,1)</f>
        <v>m</v>
      </c>
      <c r="I15" s="4"/>
    </row>
    <row r="16" spans="2:17" ht="22.5" customHeight="1" x14ac:dyDescent="0.2">
      <c r="B16" s="6">
        <v>2</v>
      </c>
      <c r="C16" s="2" t="s">
        <v>73</v>
      </c>
      <c r="D16" t="s">
        <v>4</v>
      </c>
      <c r="E16" s="16">
        <f t="shared" si="7"/>
        <v>6</v>
      </c>
      <c r="F16">
        <f t="shared" ref="F16:F21" si="9">E16*(MID($B$13,6,1)+1)</f>
        <v>54</v>
      </c>
      <c r="G16" s="13" t="str">
        <f t="shared" si="8"/>
        <v>m</v>
      </c>
    </row>
    <row r="17" spans="2:7" ht="22.5" customHeight="1" x14ac:dyDescent="0.2">
      <c r="B17" s="6">
        <v>3</v>
      </c>
      <c r="C17" s="2" t="s">
        <v>74</v>
      </c>
      <c r="D17" t="s">
        <v>5</v>
      </c>
      <c r="E17" s="16">
        <f t="shared" si="7"/>
        <v>5</v>
      </c>
      <c r="F17">
        <f t="shared" si="9"/>
        <v>45</v>
      </c>
      <c r="G17" s="13" t="str">
        <f t="shared" si="8"/>
        <v>m</v>
      </c>
    </row>
    <row r="18" spans="2:7" ht="22.5" customHeight="1" x14ac:dyDescent="0.2">
      <c r="B18" s="6">
        <v>4</v>
      </c>
      <c r="C18" s="2" t="s">
        <v>75</v>
      </c>
      <c r="D18" t="s">
        <v>10</v>
      </c>
      <c r="E18" s="16">
        <f t="shared" si="7"/>
        <v>4</v>
      </c>
      <c r="F18">
        <f t="shared" si="9"/>
        <v>36</v>
      </c>
      <c r="G18" s="13" t="str">
        <f t="shared" si="8"/>
        <v>m</v>
      </c>
    </row>
    <row r="19" spans="2:7" ht="22.5" customHeight="1" x14ac:dyDescent="0.2">
      <c r="B19" s="6">
        <v>5</v>
      </c>
      <c r="C19" s="2" t="s">
        <v>76</v>
      </c>
      <c r="D19" t="s">
        <v>4</v>
      </c>
      <c r="E19" s="16">
        <f t="shared" si="7"/>
        <v>3</v>
      </c>
      <c r="F19">
        <f t="shared" si="9"/>
        <v>27</v>
      </c>
      <c r="G19" s="13" t="str">
        <f t="shared" si="8"/>
        <v>m</v>
      </c>
    </row>
    <row r="20" spans="2:7" ht="22.5" customHeight="1" x14ac:dyDescent="0.2">
      <c r="B20" s="6">
        <v>6</v>
      </c>
      <c r="C20" s="2" t="s">
        <v>77</v>
      </c>
      <c r="D20" t="s">
        <v>1</v>
      </c>
      <c r="E20" s="16">
        <f t="shared" si="7"/>
        <v>2</v>
      </c>
      <c r="F20">
        <f t="shared" si="9"/>
        <v>18</v>
      </c>
      <c r="G20" s="13" t="str">
        <f t="shared" si="8"/>
        <v>m</v>
      </c>
    </row>
    <row r="21" spans="2:7" ht="22.5" customHeight="1" x14ac:dyDescent="0.2">
      <c r="B21" s="6">
        <v>7</v>
      </c>
      <c r="C21" s="2" t="s">
        <v>78</v>
      </c>
      <c r="D21" t="s">
        <v>2</v>
      </c>
      <c r="E21" s="16">
        <f t="shared" si="7"/>
        <v>1</v>
      </c>
      <c r="F21">
        <f t="shared" si="9"/>
        <v>9</v>
      </c>
      <c r="G21" s="13" t="str">
        <f t="shared" si="8"/>
        <v>m</v>
      </c>
    </row>
    <row r="22" spans="2:7" ht="22.5" customHeight="1" x14ac:dyDescent="0.2">
      <c r="B22" s="6"/>
      <c r="C22" s="2"/>
      <c r="E22" s="16"/>
      <c r="G22" s="13"/>
    </row>
    <row r="23" spans="2:7" ht="22.5" customHeight="1" x14ac:dyDescent="0.2">
      <c r="B23" s="6"/>
      <c r="C23" s="2"/>
      <c r="E23" s="16"/>
      <c r="G23" s="13"/>
    </row>
    <row r="24" spans="2:7" ht="22.5" customHeight="1" x14ac:dyDescent="0.2">
      <c r="B24" s="6"/>
      <c r="C24" s="2"/>
      <c r="E24" s="16"/>
      <c r="G24" s="13"/>
    </row>
    <row r="25" spans="2:7" ht="22.5" customHeight="1" x14ac:dyDescent="0.2">
      <c r="B25" s="6"/>
      <c r="C25" s="2"/>
      <c r="E25" s="16"/>
      <c r="G25" s="13"/>
    </row>
    <row r="26" spans="2:7" ht="22.5" customHeight="1" x14ac:dyDescent="0.2">
      <c r="B26" s="6"/>
      <c r="C26" s="2"/>
      <c r="E26" s="16"/>
      <c r="G26" s="13"/>
    </row>
    <row r="27" spans="2:7" ht="22.5" customHeight="1" x14ac:dyDescent="0.2"/>
    <row r="28" spans="2:7" ht="22.5" customHeight="1" x14ac:dyDescent="0.2"/>
    <row r="29" spans="2:7" ht="22.5" customHeight="1" x14ac:dyDescent="0.2">
      <c r="D29" s="4"/>
      <c r="E29" s="2"/>
      <c r="F29" s="2"/>
    </row>
    <row r="30" spans="2:7" ht="22.5" customHeight="1" x14ac:dyDescent="0.2">
      <c r="B30" s="6"/>
      <c r="C30" s="2"/>
      <c r="E30" s="16"/>
      <c r="G30" s="13"/>
    </row>
    <row r="31" spans="2:7" ht="22.5" customHeight="1" x14ac:dyDescent="0.2">
      <c r="C31" s="21"/>
    </row>
    <row r="32" spans="2:7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22.5" customHeight="1" x14ac:dyDescent="0.2"/>
    <row r="48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22.5" customHeight="1" x14ac:dyDescent="0.2"/>
    <row r="177" ht="22.5" customHeight="1" x14ac:dyDescent="0.2"/>
    <row r="178" ht="22.5" customHeight="1" x14ac:dyDescent="0.2"/>
    <row r="179" ht="22.5" customHeight="1" x14ac:dyDescent="0.2"/>
  </sheetData>
  <pageMargins left="0.7" right="0.7" top="0.75" bottom="0.75" header="0.3" footer="0.3"/>
  <pageSetup paperSize="9" orientation="landscape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47"/>
  <sheetViews>
    <sheetView workbookViewId="0">
      <selection activeCell="I8" sqref="I8"/>
    </sheetView>
  </sheetViews>
  <sheetFormatPr baseColWidth="10" defaultColWidth="8.83203125" defaultRowHeight="15" x14ac:dyDescent="0.2"/>
  <cols>
    <col min="1" max="2" width="9.1640625" customWidth="1"/>
    <col min="3" max="3" width="64.5" customWidth="1"/>
    <col min="4" max="4" width="11.1640625" customWidth="1"/>
    <col min="5" max="5" width="5.5" customWidth="1"/>
    <col min="6" max="6" width="6.5" customWidth="1"/>
    <col min="7" max="7" width="8.83203125" customWidth="1"/>
    <col min="8" max="8" width="9.1640625" customWidth="1"/>
    <col min="9" max="9" width="12.1640625" customWidth="1"/>
    <col min="10" max="17" width="8.5" customWidth="1"/>
  </cols>
  <sheetData>
    <row r="2" spans="1:17" ht="36.75" customHeight="1" x14ac:dyDescent="0.3">
      <c r="C2" s="19" t="s">
        <v>24</v>
      </c>
      <c r="I2" s="11" t="s">
        <v>8</v>
      </c>
      <c r="J2" s="9" t="s">
        <v>17</v>
      </c>
      <c r="K2" s="12" t="s">
        <v>19</v>
      </c>
      <c r="L2" s="9" t="s">
        <v>18</v>
      </c>
      <c r="M2" s="12" t="s">
        <v>20</v>
      </c>
      <c r="N2" s="15" t="s">
        <v>21</v>
      </c>
      <c r="O2" s="15" t="s">
        <v>22</v>
      </c>
      <c r="P2" s="10" t="s">
        <v>9</v>
      </c>
      <c r="Q2" s="5" t="s">
        <v>7</v>
      </c>
    </row>
    <row r="3" spans="1:17" ht="22.5" customHeight="1" x14ac:dyDescent="0.2">
      <c r="B3" t="s">
        <v>11</v>
      </c>
      <c r="I3" s="7" t="s">
        <v>10</v>
      </c>
      <c r="J3" s="17">
        <f>SUMIFS($F:$F,$D:$D,Tabulka16[[#This Row],[Univerzita]],$G:$G,"ž")</f>
        <v>35</v>
      </c>
      <c r="K3" s="22">
        <f t="shared" ref="K3:K10" si="0">_xlfn.RANK.EQ(J3,$J$3:$J$10)</f>
        <v>1</v>
      </c>
      <c r="L3" s="17">
        <f>SUMIFS($F:$F,$D:$D,Tabulka16[[#This Row],[Univerzita]],$G:$G,"m")</f>
        <v>3</v>
      </c>
      <c r="M3" s="22">
        <f t="shared" ref="M3:M10" si="1">_xlfn.RANK.EQ(L3,$L$3:$L$10)</f>
        <v>5</v>
      </c>
      <c r="N3" s="17">
        <f>SUMIFS($F:$F,$D:$D,Tabulka16[[#This Row],[Univerzita]],$G:$G,"x")</f>
        <v>14</v>
      </c>
      <c r="O3" s="22">
        <f t="shared" ref="O3:O10" si="2">_xlfn.RANK.EQ(N3,$N$3:$N$10)</f>
        <v>3</v>
      </c>
      <c r="P3" s="8">
        <f>SUMIF($D:D,I3,$F:F)</f>
        <v>52</v>
      </c>
      <c r="Q3" s="18">
        <f t="shared" ref="Q3:Q10" si="3">_xlfn.RANK.EQ(P3,$P$3:$P$10)</f>
        <v>1</v>
      </c>
    </row>
    <row r="4" spans="1:17" ht="22.5" customHeight="1" x14ac:dyDescent="0.2">
      <c r="B4" t="s">
        <v>7</v>
      </c>
      <c r="C4" t="s">
        <v>6</v>
      </c>
      <c r="D4" s="4" t="s">
        <v>8</v>
      </c>
      <c r="E4" s="2" t="s">
        <v>15</v>
      </c>
      <c r="F4" s="2" t="s">
        <v>16</v>
      </c>
      <c r="I4" s="7" t="s">
        <v>30</v>
      </c>
      <c r="J4" s="14">
        <f>SUMIFS($F:$F,$D:$D,Tabulka16[[#This Row],[Univerzita]],$G:$G,"ž")</f>
        <v>15</v>
      </c>
      <c r="K4" s="22">
        <f t="shared" si="0"/>
        <v>2</v>
      </c>
      <c r="L4" s="14">
        <f>SUMIFS($F:$F,$D:$D,Tabulka16[[#This Row],[Univerzita]],$G:$G,"m")</f>
        <v>6</v>
      </c>
      <c r="M4" s="22">
        <f t="shared" si="1"/>
        <v>2</v>
      </c>
      <c r="N4" s="14">
        <f>SUMIFS($F:$F,$D:$D,Tabulka16[[#This Row],[Univerzita]],$G:$G,"x")</f>
        <v>14</v>
      </c>
      <c r="O4" s="23">
        <f t="shared" si="2"/>
        <v>3</v>
      </c>
      <c r="P4" s="8">
        <f>SUMIF($D:D,I4,$F:F)</f>
        <v>35</v>
      </c>
      <c r="Q4" s="18">
        <f t="shared" si="3"/>
        <v>2</v>
      </c>
    </row>
    <row r="5" spans="1:17" ht="22.5" customHeight="1" x14ac:dyDescent="0.2">
      <c r="B5" s="6">
        <v>1</v>
      </c>
      <c r="C5" t="s">
        <v>31</v>
      </c>
      <c r="D5" t="s">
        <v>30</v>
      </c>
      <c r="E5" s="16">
        <f>MIN(MAX($B$5:$B$13),12)-IF(B5=1,B5-1,B5)+1</f>
        <v>9</v>
      </c>
      <c r="F5">
        <f>E5*(MID($B$3,6,1)-H5)</f>
        <v>9</v>
      </c>
      <c r="G5" s="13" t="str">
        <f>MID($B$3,1,1)</f>
        <v>ž</v>
      </c>
      <c r="I5" s="7" t="s">
        <v>35</v>
      </c>
      <c r="J5" s="14">
        <f>SUMIFS($F:$F,$D:$D,Tabulka16[[#This Row],[Univerzita]],$G:$G,"ž")</f>
        <v>14</v>
      </c>
      <c r="K5" s="22">
        <f t="shared" si="0"/>
        <v>3</v>
      </c>
      <c r="L5" s="14">
        <f>SUMIFS($F:$F,$D:$D,Tabulka16[[#This Row],[Univerzita]],$G:$G,"m")</f>
        <v>4</v>
      </c>
      <c r="M5" s="22">
        <f t="shared" si="1"/>
        <v>4</v>
      </c>
      <c r="N5" s="14">
        <f>SUMIFS($F:$F,$D:$D,Tabulka16[[#This Row],[Univerzita]],$G:$G,"x")</f>
        <v>15</v>
      </c>
      <c r="O5" s="23">
        <f t="shared" si="2"/>
        <v>2</v>
      </c>
      <c r="P5" s="8">
        <f>SUMIF($D:D,I5,$F:F)</f>
        <v>33</v>
      </c>
      <c r="Q5" s="18">
        <f t="shared" si="3"/>
        <v>3</v>
      </c>
    </row>
    <row r="6" spans="1:17" ht="22.5" customHeight="1" x14ac:dyDescent="0.2">
      <c r="B6" s="6">
        <v>2</v>
      </c>
      <c r="C6" t="s">
        <v>32</v>
      </c>
      <c r="D6" t="s">
        <v>10</v>
      </c>
      <c r="E6" s="16">
        <f t="shared" ref="E6:E12" si="4">MIN(MAX($B$5:$B$13),12)-IF(B6=1,B6-1,B6)+1</f>
        <v>7</v>
      </c>
      <c r="F6">
        <f t="shared" ref="F6:F12" si="5">E6*(MID($B$3,6,1)-H6)</f>
        <v>7</v>
      </c>
      <c r="G6" s="13" t="str">
        <f t="shared" ref="G6:G12" si="6">MID($B$3,1,1)</f>
        <v>ž</v>
      </c>
      <c r="I6" s="7" t="s">
        <v>5</v>
      </c>
      <c r="J6" s="14">
        <f>SUMIFS($F:$F,$D:$D,Tabulka16[[#This Row],[Univerzita]],$G:$G,"ž")</f>
        <v>0</v>
      </c>
      <c r="K6" s="22">
        <f t="shared" si="0"/>
        <v>6</v>
      </c>
      <c r="L6" s="14">
        <f>SUMIFS($F:$F,$D:$D,Tabulka16[[#This Row],[Univerzita]],$G:$G,"m")</f>
        <v>6</v>
      </c>
      <c r="M6" s="22">
        <f t="shared" si="1"/>
        <v>2</v>
      </c>
      <c r="N6" s="14">
        <f>SUMIFS($F:$F,$D:$D,Tabulka16[[#This Row],[Univerzita]],$G:$G,"x")</f>
        <v>19</v>
      </c>
      <c r="O6" s="23">
        <f t="shared" si="2"/>
        <v>1</v>
      </c>
      <c r="P6" s="8">
        <f>SUMIF($D:D,I6,$F:F)</f>
        <v>25</v>
      </c>
      <c r="Q6" s="18">
        <f t="shared" si="3"/>
        <v>4</v>
      </c>
    </row>
    <row r="7" spans="1:17" ht="22.5" customHeight="1" x14ac:dyDescent="0.2">
      <c r="B7" s="6">
        <v>3</v>
      </c>
      <c r="C7" t="s">
        <v>33</v>
      </c>
      <c r="D7" t="s">
        <v>10</v>
      </c>
      <c r="E7" s="16">
        <f t="shared" si="4"/>
        <v>6</v>
      </c>
      <c r="F7">
        <f t="shared" si="5"/>
        <v>6</v>
      </c>
      <c r="G7" s="13" t="str">
        <f t="shared" si="6"/>
        <v>ž</v>
      </c>
      <c r="I7" s="7" t="s">
        <v>1</v>
      </c>
      <c r="J7" s="17">
        <f>SUMIFS($F:$F,$D:$D,Tabulka16[[#This Row],[Univerzita]],$G:$G,"ž")</f>
        <v>1</v>
      </c>
      <c r="K7" s="22">
        <f t="shared" si="0"/>
        <v>4</v>
      </c>
      <c r="L7" s="17">
        <f>SUMIFS($F:$F,$D:$D,Tabulka16[[#This Row],[Univerzita]],$G:$G,"m")</f>
        <v>2</v>
      </c>
      <c r="M7" s="22">
        <f t="shared" si="1"/>
        <v>6</v>
      </c>
      <c r="N7" s="17">
        <f>SUMIFS($F:$F,$D:$D,Tabulka16[[#This Row],[Univerzita]],$G:$G,"x")</f>
        <v>8</v>
      </c>
      <c r="O7" s="23">
        <f t="shared" si="2"/>
        <v>5</v>
      </c>
      <c r="P7" s="8">
        <f>SUMIF($D:D,I7,$F:F)</f>
        <v>11</v>
      </c>
      <c r="Q7" s="18">
        <f t="shared" si="3"/>
        <v>5</v>
      </c>
    </row>
    <row r="8" spans="1:17" ht="22.5" customHeight="1" x14ac:dyDescent="0.2">
      <c r="B8" s="6">
        <v>4</v>
      </c>
      <c r="C8" t="s">
        <v>34</v>
      </c>
      <c r="D8" t="s">
        <v>35</v>
      </c>
      <c r="E8" s="16">
        <f t="shared" si="4"/>
        <v>5</v>
      </c>
      <c r="F8">
        <f t="shared" si="5"/>
        <v>5</v>
      </c>
      <c r="G8" s="13" t="str">
        <f t="shared" si="6"/>
        <v>ž</v>
      </c>
      <c r="I8" s="7" t="s">
        <v>41</v>
      </c>
      <c r="J8" s="14">
        <f>SUMIFS($F:$F,$D:$D,Tabulka16[[#This Row],[Univerzita]],$G:$G,"ž")</f>
        <v>0</v>
      </c>
      <c r="K8" s="22">
        <f t="shared" si="0"/>
        <v>6</v>
      </c>
      <c r="L8" s="14">
        <f>SUMIFS($F:$F,$D:$D,Tabulka16[[#This Row],[Univerzita]],$G:$G,"m")</f>
        <v>8</v>
      </c>
      <c r="M8" s="22">
        <f t="shared" si="1"/>
        <v>1</v>
      </c>
      <c r="N8" s="14">
        <f>SUMIFS($F:$F,$D:$D,Tabulka16[[#This Row],[Univerzita]],$G:$G,"x")</f>
        <v>0</v>
      </c>
      <c r="O8" s="23">
        <f t="shared" si="2"/>
        <v>8</v>
      </c>
      <c r="P8" s="8">
        <f>SUMIF($D:D,I8,$F:F)</f>
        <v>8</v>
      </c>
      <c r="Q8" s="18">
        <f t="shared" si="3"/>
        <v>6</v>
      </c>
    </row>
    <row r="9" spans="1:17" ht="22.5" customHeight="1" x14ac:dyDescent="0.2">
      <c r="B9" s="6">
        <v>5</v>
      </c>
      <c r="C9" t="s">
        <v>36</v>
      </c>
      <c r="D9" t="s">
        <v>10</v>
      </c>
      <c r="E9" s="16">
        <f t="shared" si="4"/>
        <v>4</v>
      </c>
      <c r="F9">
        <f t="shared" si="5"/>
        <v>4</v>
      </c>
      <c r="G9" s="13" t="str">
        <f t="shared" si="6"/>
        <v>ž</v>
      </c>
      <c r="I9" s="7" t="s">
        <v>46</v>
      </c>
      <c r="J9" s="17">
        <f>SUMIFS($F:$F,$D:$D,Tabulka16[[#This Row],[Univerzita]],$G:$G,"ž")</f>
        <v>0</v>
      </c>
      <c r="K9" s="22">
        <f t="shared" si="0"/>
        <v>6</v>
      </c>
      <c r="L9" s="17">
        <f>SUMIFS($F:$F,$D:$D,Tabulka16[[#This Row],[Univerzita]],$G:$G,"m")</f>
        <v>1</v>
      </c>
      <c r="M9" s="22">
        <f t="shared" si="1"/>
        <v>7</v>
      </c>
      <c r="N9" s="17">
        <f>SUMIFS($F:$F,$D:$D,Tabulka16[[#This Row],[Univerzita]],$G:$G,"x")</f>
        <v>2</v>
      </c>
      <c r="O9" s="23">
        <f t="shared" si="2"/>
        <v>6</v>
      </c>
      <c r="P9" s="8">
        <f>SUMIF($D:D,I9,$F:F)</f>
        <v>3</v>
      </c>
      <c r="Q9" s="18">
        <f t="shared" si="3"/>
        <v>7</v>
      </c>
    </row>
    <row r="10" spans="1:17" ht="22.5" customHeight="1" x14ac:dyDescent="0.2">
      <c r="A10" t="s">
        <v>38</v>
      </c>
      <c r="B10" s="6">
        <v>6</v>
      </c>
      <c r="C10" t="s">
        <v>37</v>
      </c>
      <c r="D10" t="s">
        <v>35</v>
      </c>
      <c r="E10" s="16">
        <f t="shared" si="4"/>
        <v>3</v>
      </c>
      <c r="F10">
        <f t="shared" si="5"/>
        <v>0</v>
      </c>
      <c r="G10" s="13" t="str">
        <f t="shared" si="6"/>
        <v>ž</v>
      </c>
      <c r="H10">
        <v>1</v>
      </c>
      <c r="I10" s="7" t="s">
        <v>27</v>
      </c>
      <c r="J10" s="14">
        <f>SUMIFS($F:$F,$D:$D,Tabulka16[[#This Row],[Univerzita]],$G:$G,"ž")</f>
        <v>1</v>
      </c>
      <c r="K10" s="22">
        <f t="shared" si="0"/>
        <v>4</v>
      </c>
      <c r="L10" s="14">
        <f>SUMIFS($F:$F,$D:$D,Tabulka16[[#This Row],[Univerzita]],$G:$G,"m")</f>
        <v>0</v>
      </c>
      <c r="M10" s="22">
        <f t="shared" si="1"/>
        <v>8</v>
      </c>
      <c r="N10" s="14">
        <f>SUMIFS($F:$F,$D:$D,Tabulka16[[#This Row],[Univerzita]],$G:$G,"x")</f>
        <v>2</v>
      </c>
      <c r="O10" s="23">
        <f t="shared" si="2"/>
        <v>6</v>
      </c>
      <c r="P10" s="8">
        <f>SUMIF($D:D,I10,$F:F)</f>
        <v>3</v>
      </c>
      <c r="Q10" s="18">
        <f t="shared" si="3"/>
        <v>7</v>
      </c>
    </row>
    <row r="11" spans="1:17" ht="22.5" customHeight="1" x14ac:dyDescent="0.2">
      <c r="B11" s="6">
        <v>7</v>
      </c>
      <c r="C11" t="s">
        <v>39</v>
      </c>
      <c r="D11" t="s">
        <v>35</v>
      </c>
      <c r="E11" s="16">
        <f t="shared" si="4"/>
        <v>2</v>
      </c>
      <c r="F11">
        <f t="shared" si="5"/>
        <v>2</v>
      </c>
      <c r="G11" s="13" t="str">
        <f t="shared" si="6"/>
        <v>ž</v>
      </c>
    </row>
    <row r="12" spans="1:17" ht="22.5" customHeight="1" x14ac:dyDescent="0.2">
      <c r="B12" s="6">
        <v>8</v>
      </c>
      <c r="C12" t="s">
        <v>40</v>
      </c>
      <c r="D12" t="s">
        <v>1</v>
      </c>
      <c r="E12" s="16">
        <f t="shared" si="4"/>
        <v>1</v>
      </c>
      <c r="F12">
        <f t="shared" si="5"/>
        <v>1</v>
      </c>
      <c r="G12" s="13" t="str">
        <f t="shared" si="6"/>
        <v>ž</v>
      </c>
    </row>
    <row r="13" spans="1:17" ht="22.5" customHeight="1" x14ac:dyDescent="0.2">
      <c r="B13" s="6"/>
      <c r="E13" s="16"/>
    </row>
    <row r="14" spans="1:17" ht="22.5" customHeight="1" x14ac:dyDescent="0.2">
      <c r="B14" t="s">
        <v>12</v>
      </c>
    </row>
    <row r="15" spans="1:17" ht="22.5" customHeight="1" x14ac:dyDescent="0.2">
      <c r="B15" t="s">
        <v>7</v>
      </c>
      <c r="C15" t="s">
        <v>6</v>
      </c>
      <c r="D15" s="4" t="s">
        <v>8</v>
      </c>
      <c r="E15" s="2" t="s">
        <v>15</v>
      </c>
      <c r="F15" s="2" t="s">
        <v>16</v>
      </c>
    </row>
    <row r="16" spans="1:17" ht="22.5" customHeight="1" x14ac:dyDescent="0.2">
      <c r="B16" s="6">
        <v>1</v>
      </c>
      <c r="C16" t="s">
        <v>42</v>
      </c>
      <c r="D16" t="s">
        <v>41</v>
      </c>
      <c r="E16" s="16">
        <f>MIN(MAX($B$16:$B$21),12)-IF(B16=1,B16-1,B16)+1</f>
        <v>7</v>
      </c>
      <c r="F16">
        <f>E16*(MID($B$14,6,1)-H16)</f>
        <v>7</v>
      </c>
      <c r="G16" s="13" t="str">
        <f>MID($B$14,1,1)</f>
        <v>m</v>
      </c>
    </row>
    <row r="17" spans="2:8" ht="22.5" customHeight="1" x14ac:dyDescent="0.2">
      <c r="B17" s="6">
        <v>2</v>
      </c>
      <c r="C17" t="s">
        <v>43</v>
      </c>
      <c r="D17" t="s">
        <v>30</v>
      </c>
      <c r="E17" s="16">
        <f t="shared" ref="E17:E21" si="7">MIN(MAX($B$16:$B$21),12)-IF(B17=1,B17-1,B17)+1</f>
        <v>5</v>
      </c>
      <c r="F17">
        <f t="shared" ref="F17:F21" si="8">E17*(MID($B$14,6,1)-H17)</f>
        <v>5</v>
      </c>
      <c r="G17" s="13" t="str">
        <f t="shared" ref="G17:G21" si="9">MID($B$14,1,1)</f>
        <v>m</v>
      </c>
    </row>
    <row r="18" spans="2:8" ht="22.5" customHeight="1" x14ac:dyDescent="0.2">
      <c r="B18" s="6">
        <v>3</v>
      </c>
      <c r="C18" t="s">
        <v>28</v>
      </c>
      <c r="D18" t="s">
        <v>35</v>
      </c>
      <c r="E18" s="16">
        <f t="shared" si="7"/>
        <v>4</v>
      </c>
      <c r="F18">
        <f t="shared" si="8"/>
        <v>4</v>
      </c>
      <c r="G18" s="13" t="str">
        <f t="shared" si="9"/>
        <v>m</v>
      </c>
    </row>
    <row r="19" spans="2:8" ht="22.5" customHeight="1" x14ac:dyDescent="0.2">
      <c r="B19" s="6">
        <v>4</v>
      </c>
      <c r="C19" t="s">
        <v>44</v>
      </c>
      <c r="D19" t="s">
        <v>10</v>
      </c>
      <c r="E19" s="16">
        <f t="shared" si="7"/>
        <v>3</v>
      </c>
      <c r="F19">
        <f t="shared" si="8"/>
        <v>3</v>
      </c>
      <c r="G19" s="13" t="str">
        <f t="shared" si="9"/>
        <v>m</v>
      </c>
    </row>
    <row r="20" spans="2:8" ht="22.5" customHeight="1" x14ac:dyDescent="0.2">
      <c r="B20" s="6">
        <v>5</v>
      </c>
      <c r="C20" t="s">
        <v>45</v>
      </c>
      <c r="D20" t="s">
        <v>1</v>
      </c>
      <c r="E20" s="16">
        <f t="shared" si="7"/>
        <v>2</v>
      </c>
      <c r="F20">
        <f t="shared" si="8"/>
        <v>2</v>
      </c>
      <c r="G20" s="13" t="str">
        <f t="shared" si="9"/>
        <v>m</v>
      </c>
    </row>
    <row r="21" spans="2:8" ht="22.5" customHeight="1" x14ac:dyDescent="0.2">
      <c r="B21" s="6">
        <v>6</v>
      </c>
      <c r="C21" t="s">
        <v>47</v>
      </c>
      <c r="D21" t="s">
        <v>46</v>
      </c>
      <c r="E21" s="16">
        <f t="shared" si="7"/>
        <v>1</v>
      </c>
      <c r="F21">
        <f t="shared" si="8"/>
        <v>1</v>
      </c>
      <c r="G21" s="13" t="str">
        <f t="shared" si="9"/>
        <v>m</v>
      </c>
    </row>
    <row r="22" spans="2:8" ht="22.5" customHeight="1" x14ac:dyDescent="0.2">
      <c r="B22" s="6"/>
      <c r="E22" s="16"/>
      <c r="G22" s="13"/>
    </row>
    <row r="23" spans="2:8" ht="22.5" customHeight="1" x14ac:dyDescent="0.2">
      <c r="B23" t="s">
        <v>49</v>
      </c>
    </row>
    <row r="24" spans="2:8" ht="22.5" customHeight="1" x14ac:dyDescent="0.2">
      <c r="B24" t="s">
        <v>7</v>
      </c>
      <c r="C24" t="s">
        <v>6</v>
      </c>
      <c r="D24" s="4" t="s">
        <v>8</v>
      </c>
      <c r="E24" s="2" t="s">
        <v>15</v>
      </c>
      <c r="F24" s="2" t="s">
        <v>16</v>
      </c>
    </row>
    <row r="25" spans="2:8" ht="22.5" customHeight="1" x14ac:dyDescent="0.2">
      <c r="B25" s="6">
        <v>1</v>
      </c>
      <c r="C25" s="2" t="s">
        <v>37</v>
      </c>
      <c r="D25" t="s">
        <v>35</v>
      </c>
      <c r="E25" s="16">
        <f>MIN(MAX($B$25:$B$31),12)-IF(B25=1,B25-1,B25)+1</f>
        <v>6</v>
      </c>
      <c r="F25">
        <f>E25*(MID($B$23,6,1)-H25)</f>
        <v>6</v>
      </c>
      <c r="G25" s="13" t="s">
        <v>50</v>
      </c>
      <c r="H25">
        <v>1</v>
      </c>
    </row>
    <row r="26" spans="2:8" ht="22.5" customHeight="1" x14ac:dyDescent="0.2">
      <c r="B26" s="6">
        <v>1</v>
      </c>
      <c r="C26" s="2" t="s">
        <v>31</v>
      </c>
      <c r="D26" t="s">
        <v>30</v>
      </c>
      <c r="E26" s="16">
        <f t="shared" ref="E26:E31" si="10">MIN(MAX($B$25:$B$31),12)-IF(B26=1,B26-1,B26)+1</f>
        <v>6</v>
      </c>
      <c r="F26">
        <f t="shared" ref="F26:F31" si="11">E26*(MID($B$23,6,1)-H26)</f>
        <v>6</v>
      </c>
      <c r="G26" s="13" t="s">
        <v>50</v>
      </c>
      <c r="H26">
        <v>1</v>
      </c>
    </row>
    <row r="27" spans="2:8" ht="22.5" customHeight="1" x14ac:dyDescent="0.2">
      <c r="B27" s="6">
        <v>2</v>
      </c>
      <c r="C27" s="2" t="s">
        <v>51</v>
      </c>
      <c r="D27" t="s">
        <v>10</v>
      </c>
      <c r="E27" s="16">
        <f t="shared" si="10"/>
        <v>4</v>
      </c>
      <c r="F27">
        <f t="shared" si="11"/>
        <v>8</v>
      </c>
      <c r="G27" s="13" t="s">
        <v>50</v>
      </c>
    </row>
    <row r="28" spans="2:8" ht="22.5" customHeight="1" x14ac:dyDescent="0.2">
      <c r="B28" s="6">
        <v>3</v>
      </c>
      <c r="C28" s="2" t="s">
        <v>52</v>
      </c>
      <c r="D28" t="s">
        <v>10</v>
      </c>
      <c r="E28" s="16">
        <f t="shared" si="10"/>
        <v>3</v>
      </c>
      <c r="F28">
        <f t="shared" si="11"/>
        <v>6</v>
      </c>
      <c r="G28" s="13" t="s">
        <v>50</v>
      </c>
    </row>
    <row r="29" spans="2:8" ht="22.5" customHeight="1" x14ac:dyDescent="0.2">
      <c r="B29" s="6">
        <v>4</v>
      </c>
      <c r="C29" s="2" t="s">
        <v>53</v>
      </c>
      <c r="D29" t="s">
        <v>10</v>
      </c>
      <c r="E29" s="16">
        <f t="shared" si="10"/>
        <v>2</v>
      </c>
      <c r="F29">
        <f t="shared" si="11"/>
        <v>4</v>
      </c>
      <c r="G29" s="13" t="s">
        <v>50</v>
      </c>
    </row>
    <row r="30" spans="2:8" ht="22.5" customHeight="1" x14ac:dyDescent="0.2">
      <c r="B30" s="6">
        <v>5</v>
      </c>
      <c r="C30" s="2" t="s">
        <v>54</v>
      </c>
      <c r="D30" t="s">
        <v>27</v>
      </c>
      <c r="E30" s="16">
        <f t="shared" si="10"/>
        <v>1</v>
      </c>
      <c r="F30">
        <f t="shared" si="11"/>
        <v>1</v>
      </c>
      <c r="G30" s="13" t="s">
        <v>50</v>
      </c>
      <c r="H30">
        <v>1</v>
      </c>
    </row>
    <row r="31" spans="2:8" ht="22.5" customHeight="1" x14ac:dyDescent="0.2">
      <c r="B31" s="6">
        <v>5</v>
      </c>
      <c r="C31" s="2" t="s">
        <v>34</v>
      </c>
      <c r="D31" t="s">
        <v>35</v>
      </c>
      <c r="E31" s="16">
        <f t="shared" si="10"/>
        <v>1</v>
      </c>
      <c r="F31">
        <f t="shared" si="11"/>
        <v>1</v>
      </c>
      <c r="G31" s="13" t="s">
        <v>50</v>
      </c>
      <c r="H31">
        <v>1</v>
      </c>
    </row>
    <row r="32" spans="2:8" ht="22.5" customHeight="1" x14ac:dyDescent="0.2">
      <c r="B32" s="6"/>
      <c r="C32" s="2"/>
      <c r="E32" s="16"/>
    </row>
    <row r="33" spans="2:8" ht="22.5" customHeight="1" x14ac:dyDescent="0.2">
      <c r="B33" t="s">
        <v>48</v>
      </c>
      <c r="G33" s="13"/>
    </row>
    <row r="34" spans="2:8" ht="22.5" customHeight="1" x14ac:dyDescent="0.2">
      <c r="B34" t="s">
        <v>7</v>
      </c>
      <c r="C34" t="s">
        <v>6</v>
      </c>
      <c r="D34" s="4" t="s">
        <v>8</v>
      </c>
      <c r="E34" s="2" t="s">
        <v>15</v>
      </c>
      <c r="F34" s="2" t="s">
        <v>16</v>
      </c>
      <c r="G34" s="13"/>
    </row>
    <row r="35" spans="2:8" ht="22.5" customHeight="1" x14ac:dyDescent="0.2">
      <c r="B35" s="6">
        <v>1</v>
      </c>
      <c r="C35" s="2" t="s">
        <v>55</v>
      </c>
      <c r="D35" t="s">
        <v>5</v>
      </c>
      <c r="E35" s="16">
        <f>MIN(MAX($B$35:$B$37),12)-IF(B35=1,B35-1,B35)+1</f>
        <v>3</v>
      </c>
      <c r="F35">
        <f>E35*(MID($B$33,6,1)-H35)</f>
        <v>6</v>
      </c>
      <c r="G35" s="13" t="str">
        <f>MID(B$33,1,1)</f>
        <v>m</v>
      </c>
    </row>
    <row r="36" spans="2:8" ht="22.5" customHeight="1" x14ac:dyDescent="0.2">
      <c r="B36" s="6">
        <v>2</v>
      </c>
      <c r="C36" s="2" t="s">
        <v>43</v>
      </c>
      <c r="D36" t="s">
        <v>30</v>
      </c>
      <c r="E36" s="16">
        <f>MIN(MAX($B$35:$B$37),12)-IF(B36=1,B36-1,B36)+1</f>
        <v>1</v>
      </c>
      <c r="F36">
        <f t="shared" ref="F36:F37" si="12">E36*(MID($B$33,6,1)-H36)</f>
        <v>1</v>
      </c>
      <c r="G36" s="13" t="str">
        <f t="shared" ref="G36:G37" si="13">MID(B$33,1,1)</f>
        <v>m</v>
      </c>
      <c r="H36">
        <v>1</v>
      </c>
    </row>
    <row r="37" spans="2:8" ht="22.5" customHeight="1" x14ac:dyDescent="0.2">
      <c r="B37" s="6">
        <v>2</v>
      </c>
      <c r="C37" s="2" t="s">
        <v>42</v>
      </c>
      <c r="D37" t="s">
        <v>41</v>
      </c>
      <c r="E37" s="16">
        <f>MIN(MAX($B$35:$B$37),12)-IF(B37=1,B37-1,B37)+1</f>
        <v>1</v>
      </c>
      <c r="F37">
        <f t="shared" si="12"/>
        <v>1</v>
      </c>
      <c r="G37" s="13" t="str">
        <f t="shared" si="13"/>
        <v>m</v>
      </c>
      <c r="H37">
        <v>1</v>
      </c>
    </row>
    <row r="38" spans="2:8" ht="22.5" customHeight="1" x14ac:dyDescent="0.2">
      <c r="B38" s="6"/>
      <c r="E38" s="16"/>
    </row>
    <row r="39" spans="2:8" ht="22.5" customHeight="1" x14ac:dyDescent="0.2">
      <c r="B39" t="s">
        <v>64</v>
      </c>
      <c r="G39" s="13"/>
    </row>
    <row r="40" spans="2:8" ht="22.5" customHeight="1" x14ac:dyDescent="0.2">
      <c r="B40" t="s">
        <v>7</v>
      </c>
      <c r="C40" t="s">
        <v>6</v>
      </c>
      <c r="D40" s="4" t="s">
        <v>8</v>
      </c>
      <c r="E40" s="2" t="s">
        <v>15</v>
      </c>
      <c r="F40" s="2" t="s">
        <v>16</v>
      </c>
      <c r="G40" s="13"/>
    </row>
    <row r="41" spans="2:8" ht="22.5" customHeight="1" x14ac:dyDescent="0.2">
      <c r="B41" s="6">
        <v>1</v>
      </c>
      <c r="C41" s="2" t="s">
        <v>56</v>
      </c>
      <c r="D41" t="s">
        <v>10</v>
      </c>
      <c r="E41" s="16">
        <f>MIN(MAX($B$41:$B$51),12)-IF(B41=1,B41-1,B41)+1</f>
        <v>9</v>
      </c>
      <c r="F41">
        <f>E41*(MID($B$39,6,1)-H41)</f>
        <v>9</v>
      </c>
      <c r="G41" s="13" t="str">
        <f t="shared" ref="G41:G51" si="14">MID($B$39,3,1)</f>
        <v>x</v>
      </c>
      <c r="H41">
        <v>1</v>
      </c>
    </row>
    <row r="42" spans="2:8" ht="22.5" customHeight="1" x14ac:dyDescent="0.2">
      <c r="B42" s="6">
        <v>1</v>
      </c>
      <c r="C42" s="2" t="s">
        <v>57</v>
      </c>
      <c r="D42" t="s">
        <v>5</v>
      </c>
      <c r="E42" s="16">
        <f t="shared" ref="E42:E51" si="15">MIN(MAX($B$41:$B$51),12)-IF(B42=1,B42-1,B42)+1</f>
        <v>9</v>
      </c>
      <c r="F42">
        <f t="shared" ref="F42:F51" si="16">E42*(MID($B$39,6,1)-H42)</f>
        <v>9</v>
      </c>
      <c r="G42" s="13" t="str">
        <f t="shared" si="14"/>
        <v>x</v>
      </c>
      <c r="H42">
        <v>1</v>
      </c>
    </row>
    <row r="43" spans="2:8" ht="22.5" customHeight="1" x14ac:dyDescent="0.2">
      <c r="B43" s="6">
        <v>2</v>
      </c>
      <c r="C43" s="2" t="s">
        <v>58</v>
      </c>
      <c r="D43" t="s">
        <v>30</v>
      </c>
      <c r="E43" s="16">
        <f t="shared" si="15"/>
        <v>7</v>
      </c>
      <c r="F43">
        <f t="shared" si="16"/>
        <v>14</v>
      </c>
      <c r="G43" s="13" t="str">
        <f t="shared" si="14"/>
        <v>x</v>
      </c>
    </row>
    <row r="44" spans="2:8" ht="22.5" customHeight="1" x14ac:dyDescent="0.2">
      <c r="B44" s="6">
        <v>3</v>
      </c>
      <c r="C44" s="2" t="s">
        <v>59</v>
      </c>
      <c r="D44" t="s">
        <v>35</v>
      </c>
      <c r="E44" s="16">
        <f t="shared" si="15"/>
        <v>6</v>
      </c>
      <c r="F44">
        <f t="shared" si="16"/>
        <v>12</v>
      </c>
      <c r="G44" s="13" t="str">
        <f t="shared" si="14"/>
        <v>x</v>
      </c>
    </row>
    <row r="45" spans="2:8" ht="22.5" customHeight="1" x14ac:dyDescent="0.2">
      <c r="B45" s="6">
        <v>4</v>
      </c>
      <c r="C45" s="2" t="s">
        <v>60</v>
      </c>
      <c r="D45" t="s">
        <v>5</v>
      </c>
      <c r="E45" s="16">
        <f t="shared" si="15"/>
        <v>5</v>
      </c>
      <c r="F45">
        <f t="shared" si="16"/>
        <v>10</v>
      </c>
      <c r="G45" s="13" t="str">
        <f t="shared" si="14"/>
        <v>x</v>
      </c>
    </row>
    <row r="46" spans="2:8" ht="22.5" customHeight="1" x14ac:dyDescent="0.2">
      <c r="B46" s="6">
        <v>5</v>
      </c>
      <c r="C46" s="2" t="s">
        <v>61</v>
      </c>
      <c r="D46" t="s">
        <v>1</v>
      </c>
      <c r="E46" s="16">
        <f t="shared" si="15"/>
        <v>4</v>
      </c>
      <c r="F46">
        <f t="shared" si="16"/>
        <v>8</v>
      </c>
      <c r="G46" s="13" t="str">
        <f t="shared" si="14"/>
        <v>x</v>
      </c>
    </row>
    <row r="47" spans="2:8" ht="22.5" customHeight="1" x14ac:dyDescent="0.2">
      <c r="B47" s="6">
        <v>6</v>
      </c>
      <c r="C47" s="2" t="s">
        <v>39</v>
      </c>
      <c r="D47" t="s">
        <v>35</v>
      </c>
      <c r="E47" s="16">
        <f t="shared" si="15"/>
        <v>3</v>
      </c>
      <c r="F47">
        <f t="shared" si="16"/>
        <v>3</v>
      </c>
      <c r="G47" s="13" t="str">
        <f t="shared" si="14"/>
        <v>x</v>
      </c>
      <c r="H47">
        <v>1</v>
      </c>
    </row>
    <row r="48" spans="2:8" ht="22.5" customHeight="1" x14ac:dyDescent="0.2">
      <c r="B48" s="6">
        <v>6</v>
      </c>
      <c r="C48" t="s">
        <v>44</v>
      </c>
      <c r="D48" t="s">
        <v>10</v>
      </c>
      <c r="E48" s="16">
        <f t="shared" si="15"/>
        <v>3</v>
      </c>
      <c r="F48">
        <f t="shared" si="16"/>
        <v>3</v>
      </c>
      <c r="G48" s="13" t="str">
        <f t="shared" si="14"/>
        <v>x</v>
      </c>
      <c r="H48">
        <v>1</v>
      </c>
    </row>
    <row r="49" spans="2:8" ht="22.5" customHeight="1" x14ac:dyDescent="0.2">
      <c r="B49" s="6">
        <v>7</v>
      </c>
      <c r="C49" t="s">
        <v>47</v>
      </c>
      <c r="D49" t="s">
        <v>46</v>
      </c>
      <c r="E49" s="16">
        <f t="shared" si="15"/>
        <v>2</v>
      </c>
      <c r="F49">
        <f t="shared" si="16"/>
        <v>2</v>
      </c>
      <c r="G49" s="13" t="str">
        <f t="shared" si="14"/>
        <v>x</v>
      </c>
      <c r="H49">
        <v>1</v>
      </c>
    </row>
    <row r="50" spans="2:8" ht="22.5" customHeight="1" x14ac:dyDescent="0.2">
      <c r="B50" s="6">
        <v>7</v>
      </c>
      <c r="C50" t="s">
        <v>62</v>
      </c>
      <c r="D50" t="s">
        <v>10</v>
      </c>
      <c r="E50" s="16">
        <f t="shared" si="15"/>
        <v>2</v>
      </c>
      <c r="F50">
        <f t="shared" si="16"/>
        <v>2</v>
      </c>
      <c r="G50" s="13" t="str">
        <f t="shared" si="14"/>
        <v>x</v>
      </c>
      <c r="H50">
        <v>1</v>
      </c>
    </row>
    <row r="51" spans="2:8" ht="22.5" customHeight="1" x14ac:dyDescent="0.2">
      <c r="B51" s="6">
        <v>8</v>
      </c>
      <c r="C51" t="s">
        <v>63</v>
      </c>
      <c r="D51" t="s">
        <v>27</v>
      </c>
      <c r="E51" s="16">
        <f t="shared" si="15"/>
        <v>1</v>
      </c>
      <c r="F51">
        <f t="shared" si="16"/>
        <v>2</v>
      </c>
      <c r="G51" s="13" t="str">
        <f t="shared" si="14"/>
        <v>x</v>
      </c>
    </row>
    <row r="52" spans="2:8" ht="22.5" customHeight="1" x14ac:dyDescent="0.2"/>
    <row r="53" spans="2:8" ht="22.5" customHeight="1" x14ac:dyDescent="0.2"/>
    <row r="54" spans="2:8" ht="22.5" customHeight="1" x14ac:dyDescent="0.2"/>
    <row r="55" spans="2:8" ht="22.5" customHeight="1" x14ac:dyDescent="0.2"/>
    <row r="56" spans="2:8" ht="22.5" customHeight="1" x14ac:dyDescent="0.2"/>
    <row r="57" spans="2:8" ht="22.5" customHeight="1" x14ac:dyDescent="0.2"/>
    <row r="58" spans="2:8" ht="22.5" customHeight="1" x14ac:dyDescent="0.2"/>
    <row r="59" spans="2:8" ht="22.5" customHeight="1" x14ac:dyDescent="0.2"/>
    <row r="60" spans="2:8" ht="22.5" customHeight="1" x14ac:dyDescent="0.2"/>
    <row r="61" spans="2:8" ht="22.5" customHeight="1" x14ac:dyDescent="0.2"/>
    <row r="62" spans="2:8" ht="22.5" customHeight="1" x14ac:dyDescent="0.2"/>
    <row r="63" spans="2:8" ht="22.5" customHeight="1" x14ac:dyDescent="0.2"/>
    <row r="64" spans="2:8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</sheetData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165"/>
  <sheetViews>
    <sheetView workbookViewId="0">
      <selection activeCell="L20" sqref="L20"/>
    </sheetView>
  </sheetViews>
  <sheetFormatPr baseColWidth="10" defaultColWidth="8.83203125" defaultRowHeight="15" x14ac:dyDescent="0.2"/>
  <cols>
    <col min="1" max="2" width="9.1640625" customWidth="1"/>
    <col min="3" max="3" width="64.5" customWidth="1"/>
    <col min="4" max="4" width="11.1640625" customWidth="1"/>
    <col min="5" max="5" width="5.5" customWidth="1"/>
    <col min="6" max="6" width="6.5" customWidth="1"/>
    <col min="7" max="8" width="9.1640625" customWidth="1"/>
    <col min="9" max="9" width="12.1640625" customWidth="1"/>
    <col min="10" max="17" width="8.5" customWidth="1"/>
  </cols>
  <sheetData>
    <row r="2" spans="2:17" ht="36.75" customHeight="1" x14ac:dyDescent="0.3">
      <c r="C2" s="19" t="s">
        <v>25</v>
      </c>
      <c r="I2" s="11" t="s">
        <v>8</v>
      </c>
      <c r="J2" s="9" t="s">
        <v>17</v>
      </c>
      <c r="K2" s="12" t="s">
        <v>19</v>
      </c>
      <c r="L2" s="9" t="s">
        <v>18</v>
      </c>
      <c r="M2" s="12" t="s">
        <v>20</v>
      </c>
      <c r="N2" s="15" t="s">
        <v>21</v>
      </c>
      <c r="O2" s="15" t="s">
        <v>22</v>
      </c>
      <c r="P2" s="10" t="s">
        <v>9</v>
      </c>
      <c r="Q2" s="5" t="s">
        <v>7</v>
      </c>
    </row>
    <row r="3" spans="2:17" ht="22.5" customHeight="1" x14ac:dyDescent="0.2">
      <c r="B3" t="s">
        <v>13</v>
      </c>
      <c r="C3" s="25"/>
      <c r="D3" s="24"/>
      <c r="I3" s="20" t="s">
        <v>10</v>
      </c>
      <c r="J3" s="14">
        <f>SUMIFS($F:$F,$D:$D,Tabulka167[[#This Row],[Univerzita]],$G:$G,"ž")</f>
        <v>60</v>
      </c>
      <c r="K3" s="22">
        <f>_xlfn.RANK.EQ(J3,$J$3:$J$7)</f>
        <v>1</v>
      </c>
      <c r="L3" s="14">
        <f>SUMIFS($F:$F,$D:$D,Tabulka167[[#This Row],[Univerzita]],$G:$G,"m")</f>
        <v>0</v>
      </c>
      <c r="M3" s="22">
        <f>_xlfn.RANK.EQ(L3,$L$3:$L$7)</f>
        <v>5</v>
      </c>
      <c r="N3" s="14">
        <f>SUMIFS($F:$F,$D:$D,Tabulka167[[#This Row],[Univerzita]],$G:$G,"x")</f>
        <v>54</v>
      </c>
      <c r="O3" s="22">
        <f>_xlfn.RANK.EQ(N3,$N$3:$N$7)</f>
        <v>1</v>
      </c>
      <c r="P3" s="8">
        <f>SUM(Tabulka167[[#This Row],[Body ženy]],Tabulka167[[#This Row],[Body muži]],Tabulka167[[#This Row],[Body mix]])</f>
        <v>114</v>
      </c>
      <c r="Q3" s="18">
        <f>_xlfn.RANK.EQ(P3,$P$3:$P$7)</f>
        <v>1</v>
      </c>
    </row>
    <row r="4" spans="2:17" ht="22.5" customHeight="1" x14ac:dyDescent="0.2">
      <c r="B4" t="s">
        <v>7</v>
      </c>
      <c r="C4" t="s">
        <v>6</v>
      </c>
      <c r="D4" s="4" t="s">
        <v>8</v>
      </c>
      <c r="E4" s="2" t="s">
        <v>15</v>
      </c>
      <c r="F4" s="2" t="s">
        <v>16</v>
      </c>
      <c r="I4" s="20" t="s">
        <v>26</v>
      </c>
      <c r="J4" s="14">
        <f>SUMIFS($F:$F,$D:$D,Tabulka167[[#This Row],[Univerzita]],$G:$G,"ž")</f>
        <v>20</v>
      </c>
      <c r="K4" s="22">
        <f>_xlfn.RANK.EQ(J4,$J$3:$J$7)</f>
        <v>2</v>
      </c>
      <c r="L4" s="14">
        <f>SUMIFS($F:$F,$D:$D,Tabulka167[[#This Row],[Univerzita]],$G:$G,"m")</f>
        <v>20</v>
      </c>
      <c r="M4" s="22">
        <f>_xlfn.RANK.EQ(L4,$L$3:$L$7)</f>
        <v>2</v>
      </c>
      <c r="N4" s="14">
        <f>SUMIFS($F:$F,$D:$D,Tabulka167[[#This Row],[Univerzita]],$G:$G,"x")</f>
        <v>36</v>
      </c>
      <c r="O4" s="23">
        <f>_xlfn.RANK.EQ(N4,$N$3:$N$7)</f>
        <v>2</v>
      </c>
      <c r="P4" s="8">
        <f>SUM(Tabulka167[[#This Row],[Body ženy]],Tabulka167[[#This Row],[Body muži]],Tabulka167[[#This Row],[Body mix]])</f>
        <v>76</v>
      </c>
      <c r="Q4" s="18">
        <f>_xlfn.RANK.EQ(P4,$P$3:$P$7)</f>
        <v>2</v>
      </c>
    </row>
    <row r="5" spans="2:17" ht="22.5" customHeight="1" x14ac:dyDescent="0.2">
      <c r="B5" s="6">
        <v>1</v>
      </c>
      <c r="C5" s="27" t="s">
        <v>82</v>
      </c>
      <c r="D5" s="24" t="s">
        <v>10</v>
      </c>
      <c r="E5" s="16">
        <f>MIN(MAX($B$5:$B$10),12)-IF(B5=1,B5-1,B5)+1</f>
        <v>7</v>
      </c>
      <c r="F5">
        <f>E5*(MID($B$3,6,1)+1)</f>
        <v>35</v>
      </c>
      <c r="G5" s="13" t="str">
        <f>MID($B$3,1,1)</f>
        <v>ž</v>
      </c>
      <c r="I5" s="20" t="s">
        <v>2</v>
      </c>
      <c r="J5" s="14">
        <f>SUMIFS($F:$F,$D:$D,Tabulka167[[#This Row],[Univerzita]],$G:$G,"ž")</f>
        <v>15</v>
      </c>
      <c r="K5" s="22">
        <f>_xlfn.RANK.EQ(J5,$J$3:$J$7)</f>
        <v>3</v>
      </c>
      <c r="L5" s="14">
        <f>SUMIFS($F:$F,$D:$D,Tabulka167[[#This Row],[Univerzita]],$G:$G,"m")</f>
        <v>10</v>
      </c>
      <c r="M5" s="22">
        <f>_xlfn.RANK.EQ(L5,$L$3:$L$7)</f>
        <v>3</v>
      </c>
      <c r="N5" s="14">
        <f>SUMIFS($F:$F,$D:$D,Tabulka167[[#This Row],[Univerzita]],$G:$G,"x")</f>
        <v>27</v>
      </c>
      <c r="O5" s="23">
        <f>_xlfn.RANK.EQ(N5,$N$3:$N$7)</f>
        <v>3</v>
      </c>
      <c r="P5" s="8">
        <f>SUM(Tabulka167[[#This Row],[Body ženy]],Tabulka167[[#This Row],[Body muži]],Tabulka167[[#This Row],[Body mix]])</f>
        <v>52</v>
      </c>
      <c r="Q5" s="18">
        <f>_xlfn.RANK.EQ(P5,$P$3:$P$7)</f>
        <v>4</v>
      </c>
    </row>
    <row r="6" spans="2:17" ht="22.5" customHeight="1" x14ac:dyDescent="0.2">
      <c r="B6" s="6">
        <v>2</v>
      </c>
      <c r="C6" s="27" t="s">
        <v>83</v>
      </c>
      <c r="D6" s="24" t="s">
        <v>10</v>
      </c>
      <c r="E6" s="16">
        <f>MIN(MAX($B$5:$B$10),12)-IF(B6=1,B6-1,B6)+1</f>
        <v>5</v>
      </c>
      <c r="F6">
        <f t="shared" ref="F6" si="0">E6*(MID($B$3,6,1)+1)</f>
        <v>25</v>
      </c>
      <c r="G6" s="13" t="str">
        <f t="shared" ref="G6:G10" si="1">MID($B$3,1,1)</f>
        <v>ž</v>
      </c>
      <c r="I6" s="20" t="s">
        <v>27</v>
      </c>
      <c r="J6" s="14">
        <f>SUMIFS($F:$F,$D:$D,Tabulka167[[#This Row],[Univerzita]],$G:$G,"ž")</f>
        <v>10</v>
      </c>
      <c r="K6" s="22">
        <f>_xlfn.RANK.EQ(J6,$J$3:$J$7)</f>
        <v>4</v>
      </c>
      <c r="L6" s="14">
        <f>SUMIFS($F:$F,$D:$D,Tabulka167[[#This Row],[Univerzita]],$G:$G,"m")</f>
        <v>5</v>
      </c>
      <c r="M6" s="22">
        <f>_xlfn.RANK.EQ(L6,$L$3:$L$7)</f>
        <v>4</v>
      </c>
      <c r="N6" s="14">
        <f>SUMIFS($F:$F,$D:$D,Tabulka167[[#This Row],[Univerzita]],$G:$G,"x")</f>
        <v>9</v>
      </c>
      <c r="O6" s="23">
        <f>_xlfn.RANK.EQ(N6,$N$3:$N$7)</f>
        <v>5</v>
      </c>
      <c r="P6" s="8">
        <f>SUM(Tabulka167[[#This Row],[Body ženy]],Tabulka167[[#This Row],[Body muži]],Tabulka167[[#This Row],[Body mix]])</f>
        <v>24</v>
      </c>
      <c r="Q6" s="18">
        <f>_xlfn.RANK.EQ(P6,$P$3:$P$7)</f>
        <v>5</v>
      </c>
    </row>
    <row r="7" spans="2:17" ht="22.5" customHeight="1" x14ac:dyDescent="0.2">
      <c r="B7" s="6">
        <v>3</v>
      </c>
      <c r="C7" s="27" t="s">
        <v>84</v>
      </c>
      <c r="D7" s="24" t="s">
        <v>26</v>
      </c>
      <c r="E7" s="16">
        <f t="shared" ref="E7:E10" si="2">MIN(MAX($B$5:$B$10),12)-IF(B7=1,B7-1,B7)+1</f>
        <v>4</v>
      </c>
      <c r="F7">
        <f t="shared" ref="F7:F10" si="3">E7*(MID($B$3,6,1)+1)</f>
        <v>20</v>
      </c>
      <c r="G7" s="13" t="str">
        <f t="shared" si="1"/>
        <v>ž</v>
      </c>
      <c r="I7" s="20" t="s">
        <v>1</v>
      </c>
      <c r="J7" s="14">
        <f>SUMIFS($F:$F,$D:$D,Tabulka167[[#This Row],[Univerzita]],$G:$G,"ž")</f>
        <v>5</v>
      </c>
      <c r="K7" s="22">
        <f>_xlfn.RANK.EQ(J7,$J$3:$J$7)</f>
        <v>5</v>
      </c>
      <c r="L7" s="14">
        <f>SUMIFS($F:$F,$D:$D,Tabulka167[[#This Row],[Univerzita]],$G:$G,"m")</f>
        <v>42</v>
      </c>
      <c r="M7" s="22">
        <f>_xlfn.RANK.EQ(L7,$L$3:$L$7)</f>
        <v>1</v>
      </c>
      <c r="N7" s="14">
        <f>SUMIFS($F:$F,$D:$D,Tabulka167[[#This Row],[Univerzita]],$G:$G,"x")</f>
        <v>18</v>
      </c>
      <c r="O7" s="23">
        <f>_xlfn.RANK.EQ(N7,$N$3:$N$7)</f>
        <v>4</v>
      </c>
      <c r="P7" s="8">
        <f>SUM(Tabulka167[[#This Row],[Body ženy]],Tabulka167[[#This Row],[Body muži]],Tabulka167[[#This Row],[Body mix]])</f>
        <v>65</v>
      </c>
      <c r="Q7" s="18">
        <f>_xlfn.RANK.EQ(P7,$P$3:$P$7)</f>
        <v>3</v>
      </c>
    </row>
    <row r="8" spans="2:17" ht="22.5" customHeight="1" x14ac:dyDescent="0.2">
      <c r="B8" s="6">
        <v>4</v>
      </c>
      <c r="C8" s="27" t="s">
        <v>85</v>
      </c>
      <c r="D8" s="24" t="s">
        <v>2</v>
      </c>
      <c r="E8" s="16">
        <f t="shared" si="2"/>
        <v>3</v>
      </c>
      <c r="F8">
        <f t="shared" si="3"/>
        <v>15</v>
      </c>
      <c r="G8" s="13" t="str">
        <f t="shared" si="1"/>
        <v>ž</v>
      </c>
    </row>
    <row r="9" spans="2:17" ht="22.5" customHeight="1" x14ac:dyDescent="0.2">
      <c r="B9" s="6">
        <v>5</v>
      </c>
      <c r="C9" s="27" t="s">
        <v>86</v>
      </c>
      <c r="D9" s="24" t="s">
        <v>27</v>
      </c>
      <c r="E9" s="16">
        <f t="shared" si="2"/>
        <v>2</v>
      </c>
      <c r="F9">
        <f t="shared" si="3"/>
        <v>10</v>
      </c>
      <c r="G9" s="13" t="str">
        <f t="shared" si="1"/>
        <v>ž</v>
      </c>
    </row>
    <row r="10" spans="2:17" ht="22.5" customHeight="1" x14ac:dyDescent="0.2">
      <c r="B10" s="6">
        <v>6</v>
      </c>
      <c r="C10" s="27" t="s">
        <v>87</v>
      </c>
      <c r="D10" s="24" t="s">
        <v>1</v>
      </c>
      <c r="E10" s="16">
        <f t="shared" si="2"/>
        <v>1</v>
      </c>
      <c r="F10">
        <f t="shared" si="3"/>
        <v>5</v>
      </c>
      <c r="G10" s="13" t="str">
        <f t="shared" si="1"/>
        <v>ž</v>
      </c>
    </row>
    <row r="11" spans="2:17" ht="22.5" customHeight="1" x14ac:dyDescent="0.2">
      <c r="G11" s="13"/>
    </row>
    <row r="12" spans="2:17" ht="22.5" customHeight="1" x14ac:dyDescent="0.2">
      <c r="B12" t="s">
        <v>14</v>
      </c>
      <c r="C12" s="25"/>
      <c r="D12" s="24"/>
      <c r="G12" s="13"/>
      <c r="J12" s="4"/>
    </row>
    <row r="13" spans="2:17" ht="22.5" customHeight="1" x14ac:dyDescent="0.2">
      <c r="B13" t="s">
        <v>7</v>
      </c>
      <c r="C13" t="s">
        <v>6</v>
      </c>
      <c r="D13" s="4" t="s">
        <v>8</v>
      </c>
      <c r="E13" s="2" t="s">
        <v>15</v>
      </c>
      <c r="F13" s="2" t="s">
        <v>16</v>
      </c>
      <c r="G13" s="13"/>
    </row>
    <row r="14" spans="2:17" ht="22.5" customHeight="1" x14ac:dyDescent="0.2">
      <c r="B14" s="6">
        <v>1</v>
      </c>
      <c r="C14" s="27" t="s">
        <v>92</v>
      </c>
      <c r="D14" s="24" t="s">
        <v>1</v>
      </c>
      <c r="E14" s="16">
        <f>MIN(MAX($B$13:$B$17),12)-IF(B14=1,B14-1,B14)+1</f>
        <v>5</v>
      </c>
      <c r="F14">
        <f>E14*(MID($B$12,6,1)+1)+2</f>
        <v>27</v>
      </c>
      <c r="G14" s="13" t="str">
        <f>MID($B$12,1,1)</f>
        <v>m</v>
      </c>
    </row>
    <row r="15" spans="2:17" ht="22.5" customHeight="1" x14ac:dyDescent="0.2">
      <c r="B15" s="6">
        <v>2</v>
      </c>
      <c r="C15" s="27" t="s">
        <v>91</v>
      </c>
      <c r="D15" s="24" t="s">
        <v>26</v>
      </c>
      <c r="E15" s="16">
        <f>MIN(MAX($B$14:$B$18),12)-IF(B15=1,B15-1,B15)+1</f>
        <v>4</v>
      </c>
      <c r="F15">
        <f t="shared" ref="F15:F18" si="4">E15*(MID($B$12,6,1)+1)</f>
        <v>20</v>
      </c>
      <c r="G15" s="13" t="str">
        <f t="shared" ref="G15:G18" si="5">MID($B$12,1,1)</f>
        <v>m</v>
      </c>
    </row>
    <row r="16" spans="2:17" ht="22.5" customHeight="1" x14ac:dyDescent="0.2">
      <c r="B16" s="6">
        <v>3</v>
      </c>
      <c r="C16" s="27" t="s">
        <v>90</v>
      </c>
      <c r="D16" s="24" t="s">
        <v>1</v>
      </c>
      <c r="E16" s="16">
        <f t="shared" ref="E16:E18" si="6">MIN(MAX($B$14:$B$18),12)-IF(B16=1,B16-1,B16)+1</f>
        <v>3</v>
      </c>
      <c r="F16">
        <f t="shared" si="4"/>
        <v>15</v>
      </c>
      <c r="G16" s="13" t="str">
        <f t="shared" si="5"/>
        <v>m</v>
      </c>
    </row>
    <row r="17" spans="2:7" ht="22.5" customHeight="1" x14ac:dyDescent="0.2">
      <c r="B17" s="6">
        <v>4</v>
      </c>
      <c r="C17" s="27" t="s">
        <v>89</v>
      </c>
      <c r="D17" s="24" t="s">
        <v>2</v>
      </c>
      <c r="E17" s="16">
        <f t="shared" si="6"/>
        <v>2</v>
      </c>
      <c r="F17">
        <f t="shared" si="4"/>
        <v>10</v>
      </c>
      <c r="G17" s="13" t="str">
        <f t="shared" si="5"/>
        <v>m</v>
      </c>
    </row>
    <row r="18" spans="2:7" ht="22.5" customHeight="1" x14ac:dyDescent="0.2">
      <c r="B18" s="6">
        <v>5</v>
      </c>
      <c r="C18" s="27" t="s">
        <v>88</v>
      </c>
      <c r="D18" s="24" t="s">
        <v>27</v>
      </c>
      <c r="E18" s="16">
        <f t="shared" si="6"/>
        <v>1</v>
      </c>
      <c r="F18">
        <f t="shared" si="4"/>
        <v>5</v>
      </c>
      <c r="G18" s="13" t="str">
        <f t="shared" si="5"/>
        <v>m</v>
      </c>
    </row>
    <row r="19" spans="2:7" ht="22.5" customHeight="1" x14ac:dyDescent="0.2">
      <c r="C19" s="25"/>
      <c r="D19" s="24"/>
      <c r="G19" s="13"/>
    </row>
    <row r="20" spans="2:7" ht="22.5" customHeight="1" x14ac:dyDescent="0.2">
      <c r="B20" t="s">
        <v>81</v>
      </c>
      <c r="G20" s="13"/>
    </row>
    <row r="21" spans="2:7" ht="22.5" customHeight="1" x14ac:dyDescent="0.2">
      <c r="B21" t="s">
        <v>7</v>
      </c>
      <c r="C21" t="s">
        <v>6</v>
      </c>
      <c r="D21" s="4" t="s">
        <v>8</v>
      </c>
      <c r="E21" s="2" t="s">
        <v>15</v>
      </c>
      <c r="F21" s="2" t="s">
        <v>16</v>
      </c>
      <c r="G21" s="13"/>
    </row>
    <row r="22" spans="2:7" ht="22.5" customHeight="1" x14ac:dyDescent="0.2">
      <c r="B22" s="6">
        <v>1</v>
      </c>
      <c r="C22" s="25" t="s">
        <v>97</v>
      </c>
      <c r="D22" s="24" t="s">
        <v>10</v>
      </c>
      <c r="E22" s="16">
        <f>MIN(MAX($B$22:$B$26),12)-IF(B22=1,B22-1,B22)+1</f>
        <v>6</v>
      </c>
      <c r="F22">
        <f>E22*(MID($B$20,6,1)+1)</f>
        <v>54</v>
      </c>
      <c r="G22" s="13" t="s">
        <v>80</v>
      </c>
    </row>
    <row r="23" spans="2:7" ht="22.5" customHeight="1" x14ac:dyDescent="0.2">
      <c r="B23" s="6">
        <v>2</v>
      </c>
      <c r="C23" s="25" t="s">
        <v>96</v>
      </c>
      <c r="D23" s="24" t="s">
        <v>26</v>
      </c>
      <c r="E23" s="16">
        <f t="shared" ref="E23:E26" si="7">MIN(MAX($B$22:$B$26),12)-IF(B23=1,B23-1,B23)+1</f>
        <v>4</v>
      </c>
      <c r="F23">
        <f t="shared" ref="F23:F26" si="8">E23*(MID($B$20,6,1)+1)</f>
        <v>36</v>
      </c>
      <c r="G23" s="13" t="s">
        <v>80</v>
      </c>
    </row>
    <row r="24" spans="2:7" ht="22.5" customHeight="1" x14ac:dyDescent="0.2">
      <c r="B24" s="6">
        <v>3</v>
      </c>
      <c r="C24" s="25" t="s">
        <v>95</v>
      </c>
      <c r="D24" s="24" t="s">
        <v>2</v>
      </c>
      <c r="E24" s="16">
        <f t="shared" si="7"/>
        <v>3</v>
      </c>
      <c r="F24">
        <f t="shared" si="8"/>
        <v>27</v>
      </c>
      <c r="G24" s="13" t="s">
        <v>80</v>
      </c>
    </row>
    <row r="25" spans="2:7" ht="22.5" customHeight="1" x14ac:dyDescent="0.2">
      <c r="B25" s="6">
        <v>4</v>
      </c>
      <c r="C25" s="25" t="s">
        <v>94</v>
      </c>
      <c r="D25" s="24" t="s">
        <v>1</v>
      </c>
      <c r="E25" s="16">
        <f t="shared" si="7"/>
        <v>2</v>
      </c>
      <c r="F25">
        <f t="shared" si="8"/>
        <v>18</v>
      </c>
      <c r="G25" s="13" t="s">
        <v>80</v>
      </c>
    </row>
    <row r="26" spans="2:7" ht="22.5" customHeight="1" x14ac:dyDescent="0.2">
      <c r="B26">
        <v>5</v>
      </c>
      <c r="C26" s="25" t="s">
        <v>93</v>
      </c>
      <c r="D26" s="24" t="s">
        <v>27</v>
      </c>
      <c r="E26" s="16">
        <f t="shared" si="7"/>
        <v>1</v>
      </c>
      <c r="F26">
        <f t="shared" si="8"/>
        <v>9</v>
      </c>
      <c r="G26" s="13" t="s">
        <v>80</v>
      </c>
    </row>
    <row r="27" spans="2:7" ht="22.5" customHeight="1" x14ac:dyDescent="0.2"/>
    <row r="28" spans="2:7" ht="22.5" customHeight="1" x14ac:dyDescent="0.2">
      <c r="G28" s="13"/>
    </row>
    <row r="29" spans="2:7" ht="22.5" customHeight="1" x14ac:dyDescent="0.2">
      <c r="D29" s="4"/>
      <c r="E29" s="2"/>
      <c r="F29" s="2"/>
      <c r="G29" s="13"/>
    </row>
    <row r="30" spans="2:7" ht="22.5" customHeight="1" x14ac:dyDescent="0.2">
      <c r="B30" s="6"/>
      <c r="C30" s="25"/>
      <c r="D30" s="24"/>
      <c r="E30" s="16"/>
      <c r="G30" s="13"/>
    </row>
    <row r="31" spans="2:7" ht="22.5" customHeight="1" x14ac:dyDescent="0.2">
      <c r="C31" s="25"/>
      <c r="D31" s="24"/>
      <c r="E31" s="16"/>
      <c r="G31" s="13"/>
    </row>
    <row r="32" spans="2:7" ht="22.5" customHeight="1" x14ac:dyDescent="0.2">
      <c r="B32" s="6"/>
      <c r="C32" s="25"/>
      <c r="D32" s="24"/>
      <c r="E32" s="16"/>
      <c r="G32" s="13"/>
    </row>
    <row r="33" spans="2:7" ht="22.5" customHeight="1" x14ac:dyDescent="0.2">
      <c r="B33" s="6"/>
      <c r="C33" s="25"/>
      <c r="D33" s="24"/>
      <c r="E33" s="16"/>
      <c r="G33" s="13"/>
    </row>
    <row r="34" spans="2:7" ht="22.5" customHeight="1" x14ac:dyDescent="0.2">
      <c r="D34" s="4"/>
    </row>
    <row r="35" spans="2:7" ht="22.5" customHeight="1" x14ac:dyDescent="0.2"/>
    <row r="36" spans="2:7" ht="22.5" customHeight="1" x14ac:dyDescent="0.2"/>
    <row r="37" spans="2:7" ht="22.5" customHeight="1" x14ac:dyDescent="0.2"/>
    <row r="38" spans="2:7" ht="22.5" customHeight="1" x14ac:dyDescent="0.2">
      <c r="G38" s="13"/>
    </row>
    <row r="39" spans="2:7" ht="22.5" customHeight="1" x14ac:dyDescent="0.2">
      <c r="G39" s="13"/>
    </row>
    <row r="40" spans="2:7" ht="22.5" customHeight="1" x14ac:dyDescent="0.2">
      <c r="G40" s="13"/>
    </row>
    <row r="41" spans="2:7" ht="22.5" customHeight="1" x14ac:dyDescent="0.2">
      <c r="G41" s="13"/>
    </row>
    <row r="42" spans="2:7" ht="22.5" customHeight="1" x14ac:dyDescent="0.2">
      <c r="G42" s="13"/>
    </row>
    <row r="43" spans="2:7" ht="22.5" customHeight="1" x14ac:dyDescent="0.2"/>
    <row r="44" spans="2:7" ht="22.5" customHeight="1" x14ac:dyDescent="0.2"/>
    <row r="45" spans="2:7" ht="22.5" customHeight="1" x14ac:dyDescent="0.2">
      <c r="D45" s="4"/>
      <c r="G45" s="13"/>
    </row>
    <row r="46" spans="2:7" ht="22.5" customHeight="1" x14ac:dyDescent="0.2">
      <c r="B46" s="6"/>
      <c r="C46" s="1"/>
      <c r="D46" s="4"/>
      <c r="E46" s="16"/>
      <c r="G46" s="13"/>
    </row>
    <row r="47" spans="2:7" ht="22.5" customHeight="1" x14ac:dyDescent="0.2">
      <c r="B47" s="6"/>
      <c r="C47" s="2"/>
      <c r="D47" s="4"/>
      <c r="E47" s="16"/>
      <c r="G47" s="13"/>
    </row>
    <row r="48" spans="2:7" ht="22.5" customHeight="1" x14ac:dyDescent="0.2">
      <c r="B48" s="6"/>
      <c r="C48" s="1"/>
      <c r="D48" s="4"/>
      <c r="E48" s="16"/>
      <c r="G48" s="13"/>
    </row>
    <row r="49" spans="2:7" ht="22.5" customHeight="1" x14ac:dyDescent="0.2">
      <c r="B49" s="6"/>
      <c r="D49" s="4"/>
      <c r="E49" s="16"/>
      <c r="G49" s="13"/>
    </row>
    <row r="50" spans="2:7" ht="22.5" customHeight="1" x14ac:dyDescent="0.2">
      <c r="B50" s="6"/>
      <c r="C50" s="1"/>
      <c r="D50" s="4"/>
      <c r="E50" s="16"/>
      <c r="G50" s="13"/>
    </row>
    <row r="51" spans="2:7" ht="22.5" customHeight="1" x14ac:dyDescent="0.2">
      <c r="B51" s="6"/>
      <c r="D51" s="4"/>
      <c r="E51" s="16"/>
      <c r="G51" s="13"/>
    </row>
    <row r="52" spans="2:7" ht="22.5" customHeight="1" x14ac:dyDescent="0.2"/>
    <row r="53" spans="2:7" ht="22.5" customHeight="1" x14ac:dyDescent="0.2"/>
    <row r="54" spans="2:7" ht="22.5" customHeight="1" x14ac:dyDescent="0.2">
      <c r="D54" s="4"/>
      <c r="G54" s="13"/>
    </row>
    <row r="55" spans="2:7" ht="22.5" customHeight="1" x14ac:dyDescent="0.2">
      <c r="B55" s="6"/>
      <c r="C55" s="1"/>
      <c r="E55" s="16"/>
      <c r="G55" s="13"/>
    </row>
    <row r="56" spans="2:7" ht="22.5" customHeight="1" x14ac:dyDescent="0.2">
      <c r="B56" s="6"/>
      <c r="C56" s="2"/>
      <c r="E56" s="16"/>
      <c r="G56" s="13"/>
    </row>
    <row r="57" spans="2:7" ht="22.5" customHeight="1" x14ac:dyDescent="0.2">
      <c r="B57" s="6"/>
      <c r="C57" s="1"/>
      <c r="E57" s="16"/>
      <c r="G57" s="13"/>
    </row>
    <row r="58" spans="2:7" ht="22.5" customHeight="1" x14ac:dyDescent="0.2">
      <c r="B58" s="6"/>
      <c r="E58" s="16"/>
      <c r="G58" s="13"/>
    </row>
    <row r="59" spans="2:7" ht="22.5" customHeight="1" x14ac:dyDescent="0.2">
      <c r="B59" s="6"/>
      <c r="C59" s="1"/>
      <c r="E59" s="16"/>
      <c r="G59" s="13"/>
    </row>
    <row r="60" spans="2:7" ht="22.5" customHeight="1" x14ac:dyDescent="0.2">
      <c r="B60" s="6"/>
      <c r="E60" s="16"/>
      <c r="G60" s="13"/>
    </row>
    <row r="61" spans="2:7" ht="22.5" customHeight="1" x14ac:dyDescent="0.2"/>
    <row r="62" spans="2:7" ht="22.5" customHeight="1" x14ac:dyDescent="0.2"/>
    <row r="63" spans="2:7" ht="22.5" customHeight="1" x14ac:dyDescent="0.2"/>
    <row r="64" spans="2:7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</sheetData>
  <phoneticPr fontId="10" type="noConversion"/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14"/>
  <sheetViews>
    <sheetView tabSelected="1" workbookViewId="0">
      <selection activeCell="Q30" sqref="Q30"/>
    </sheetView>
  </sheetViews>
  <sheetFormatPr baseColWidth="10" defaultColWidth="8.83203125" defaultRowHeight="15" x14ac:dyDescent="0.2"/>
  <cols>
    <col min="3" max="3" width="11.83203125" bestFit="1" customWidth="1"/>
    <col min="15" max="15" width="12.33203125" customWidth="1"/>
  </cols>
  <sheetData>
    <row r="1" spans="2:21" x14ac:dyDescent="0.2">
      <c r="O1" s="28" t="s">
        <v>98</v>
      </c>
      <c r="P1" s="28"/>
      <c r="Q1" s="28"/>
      <c r="S1" s="28"/>
      <c r="T1" s="28"/>
      <c r="U1" s="28"/>
    </row>
    <row r="2" spans="2:21" ht="32" x14ac:dyDescent="0.2">
      <c r="B2" s="11" t="s">
        <v>8</v>
      </c>
      <c r="C2" s="9" t="s">
        <v>17</v>
      </c>
      <c r="D2" s="12" t="s">
        <v>19</v>
      </c>
      <c r="E2" s="9" t="s">
        <v>18</v>
      </c>
      <c r="F2" s="12" t="s">
        <v>20</v>
      </c>
      <c r="G2" s="15" t="s">
        <v>21</v>
      </c>
      <c r="H2" s="15" t="s">
        <v>22</v>
      </c>
      <c r="I2" s="10" t="s">
        <v>9</v>
      </c>
      <c r="J2" s="5" t="s">
        <v>7</v>
      </c>
      <c r="O2" t="s">
        <v>8</v>
      </c>
      <c r="P2" t="s">
        <v>79</v>
      </c>
      <c r="Q2" t="s">
        <v>7</v>
      </c>
    </row>
    <row r="3" spans="2:21" x14ac:dyDescent="0.2">
      <c r="B3" s="20" t="s">
        <v>10</v>
      </c>
      <c r="C3" s="14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266</v>
      </c>
      <c r="D3" s="22">
        <f t="shared" ref="D3:D14" si="0">_xlfn.RANK.EQ(C3,$C$3:$C$14)</f>
        <v>1</v>
      </c>
      <c r="E3" s="14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111</v>
      </c>
      <c r="F3" s="22">
        <f t="shared" ref="F3:F14" si="1">_xlfn.RANK.EQ(E3,$E$3:$E$14)</f>
        <v>1</v>
      </c>
      <c r="G3" s="14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68</v>
      </c>
      <c r="H3" s="22">
        <f t="shared" ref="H3:H14" si="2">_xlfn.RANK.EQ(G3,$G$3:$G$14)</f>
        <v>1</v>
      </c>
      <c r="I3" s="8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445</v>
      </c>
      <c r="J3" s="18">
        <f t="shared" ref="J3:J14" si="3">_xlfn.RANK.EQ(I3,$I$3:$I$14)</f>
        <v>1</v>
      </c>
      <c r="O3" t="str">
        <f>Tabulka1678[[#This Row],[Univerzita]]</f>
        <v>UKP</v>
      </c>
      <c r="P3">
        <f>Tabulka1678[[#This Row],[Body celkem]]</f>
        <v>445</v>
      </c>
      <c r="Q3">
        <f>Tabulka1678[[#This Row],[Pořadí]]</f>
        <v>1</v>
      </c>
    </row>
    <row r="4" spans="2:21" x14ac:dyDescent="0.2">
      <c r="B4" s="20" t="s">
        <v>5</v>
      </c>
      <c r="C4" s="14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45</v>
      </c>
      <c r="D4" s="22">
        <f t="shared" si="0"/>
        <v>2</v>
      </c>
      <c r="E4" s="14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51</v>
      </c>
      <c r="F4" s="22">
        <f t="shared" si="1"/>
        <v>4</v>
      </c>
      <c r="G4" s="14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19</v>
      </c>
      <c r="H4" s="23">
        <f t="shared" si="2"/>
        <v>5</v>
      </c>
      <c r="I4" s="8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115</v>
      </c>
      <c r="J4" s="18">
        <f t="shared" si="3"/>
        <v>2</v>
      </c>
      <c r="O4" t="str">
        <f>Tabulka1678[[#This Row],[Univerzita]]</f>
        <v>ČZUP</v>
      </c>
      <c r="P4">
        <f>Tabulka1678[[#This Row],[Body celkem]]</f>
        <v>115</v>
      </c>
      <c r="Q4">
        <f>Tabulka1678[[#This Row],[Pořadí]]</f>
        <v>2</v>
      </c>
    </row>
    <row r="5" spans="2:21" x14ac:dyDescent="0.2">
      <c r="B5" s="20" t="s">
        <v>4</v>
      </c>
      <c r="C5" s="14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18</v>
      </c>
      <c r="D5" s="22">
        <f t="shared" si="0"/>
        <v>5</v>
      </c>
      <c r="E5" s="14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81</v>
      </c>
      <c r="F5" s="22">
        <f t="shared" si="1"/>
        <v>2</v>
      </c>
      <c r="G5" s="14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5" s="23">
        <f t="shared" si="2"/>
        <v>10</v>
      </c>
      <c r="I5" s="8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99</v>
      </c>
      <c r="J5" s="18">
        <f t="shared" si="3"/>
        <v>3</v>
      </c>
      <c r="O5" t="str">
        <f>Tabulka1678[[#This Row],[Univerzita]]</f>
        <v>ČVUT</v>
      </c>
      <c r="P5">
        <f>Tabulka1678[[#This Row],[Body celkem]]</f>
        <v>99</v>
      </c>
      <c r="Q5">
        <f>Tabulka1678[[#This Row],[Pořadí]]</f>
        <v>3</v>
      </c>
    </row>
    <row r="6" spans="2:21" x14ac:dyDescent="0.2">
      <c r="B6" s="20" t="s">
        <v>1</v>
      </c>
      <c r="C6" s="14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6</v>
      </c>
      <c r="D6" s="22">
        <f t="shared" si="0"/>
        <v>10</v>
      </c>
      <c r="E6" s="14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62</v>
      </c>
      <c r="F6" s="22">
        <f t="shared" si="1"/>
        <v>3</v>
      </c>
      <c r="G6" s="14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26</v>
      </c>
      <c r="H6" s="23">
        <f t="shared" si="2"/>
        <v>4</v>
      </c>
      <c r="I6" s="8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94</v>
      </c>
      <c r="J6" s="18">
        <f t="shared" si="3"/>
        <v>4</v>
      </c>
      <c r="O6" t="str">
        <f>Tabulka1678[[#This Row],[Univerzita]]</f>
        <v>VUTB</v>
      </c>
      <c r="P6">
        <f>Tabulka1678[[#This Row],[Body celkem]]</f>
        <v>94</v>
      </c>
      <c r="Q6">
        <f>Tabulka1678[[#This Row],[Pořadí]]</f>
        <v>4</v>
      </c>
    </row>
    <row r="7" spans="2:21" x14ac:dyDescent="0.2">
      <c r="B7" s="20" t="s">
        <v>26</v>
      </c>
      <c r="C7" s="14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20</v>
      </c>
      <c r="D7" s="22">
        <f t="shared" si="0"/>
        <v>4</v>
      </c>
      <c r="E7" s="14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20</v>
      </c>
      <c r="F7" s="22">
        <f t="shared" si="1"/>
        <v>5</v>
      </c>
      <c r="G7" s="14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36</v>
      </c>
      <c r="H7" s="23">
        <f t="shared" si="2"/>
        <v>2</v>
      </c>
      <c r="I7" s="8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76</v>
      </c>
      <c r="J7" s="18">
        <f t="shared" si="3"/>
        <v>5</v>
      </c>
      <c r="O7" t="str">
        <f>Tabulka1678[[#This Row],[Univerzita]]</f>
        <v>MEND</v>
      </c>
      <c r="P7">
        <f>Tabulka1678[[#This Row],[Body celkem]]</f>
        <v>76</v>
      </c>
      <c r="Q7">
        <f>Tabulka1678[[#This Row],[Pořadí]]</f>
        <v>5</v>
      </c>
    </row>
    <row r="8" spans="2:21" x14ac:dyDescent="0.2">
      <c r="B8" s="20" t="s">
        <v>2</v>
      </c>
      <c r="C8" s="14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15</v>
      </c>
      <c r="D8" s="22">
        <f t="shared" si="0"/>
        <v>6</v>
      </c>
      <c r="E8" s="14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19</v>
      </c>
      <c r="F8" s="22">
        <f t="shared" si="1"/>
        <v>6</v>
      </c>
      <c r="G8" s="14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27</v>
      </c>
      <c r="H8" s="23">
        <f t="shared" si="2"/>
        <v>3</v>
      </c>
      <c r="I8" s="8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61</v>
      </c>
      <c r="J8" s="18">
        <f t="shared" si="3"/>
        <v>6</v>
      </c>
      <c r="O8" t="str">
        <f>Tabulka1678[[#This Row],[Univerzita]]</f>
        <v>MUBR</v>
      </c>
      <c r="P8">
        <f>Tabulka1678[[#This Row],[Body celkem]]</f>
        <v>61</v>
      </c>
      <c r="Q8">
        <f>Tabulka1678[[#This Row],[Pořadí]]</f>
        <v>6</v>
      </c>
    </row>
    <row r="9" spans="2:21" x14ac:dyDescent="0.2">
      <c r="B9" s="20" t="s">
        <v>30</v>
      </c>
      <c r="C9" s="14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15</v>
      </c>
      <c r="D9" s="22">
        <f t="shared" si="0"/>
        <v>6</v>
      </c>
      <c r="E9" s="14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6</v>
      </c>
      <c r="F9" s="22">
        <f t="shared" si="1"/>
        <v>8</v>
      </c>
      <c r="G9" s="14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14</v>
      </c>
      <c r="H9" s="23">
        <f t="shared" si="2"/>
        <v>7</v>
      </c>
      <c r="I9" s="8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35</v>
      </c>
      <c r="J9" s="18">
        <f t="shared" si="3"/>
        <v>7</v>
      </c>
      <c r="O9" t="str">
        <f>Tabulka1678[[#This Row],[Univerzita]]</f>
        <v>VŠTE</v>
      </c>
      <c r="P9">
        <f>Tabulka1678[[#This Row],[Body celkem]]</f>
        <v>35</v>
      </c>
      <c r="Q9">
        <f>Tabulka1678[[#This Row],[Pořadí]]</f>
        <v>7</v>
      </c>
    </row>
    <row r="10" spans="2:21" x14ac:dyDescent="0.2">
      <c r="B10" s="26" t="s">
        <v>35</v>
      </c>
      <c r="C10" s="14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14</v>
      </c>
      <c r="D10" s="22">
        <f t="shared" si="0"/>
        <v>8</v>
      </c>
      <c r="E10" s="14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4</v>
      </c>
      <c r="F10" s="22">
        <f t="shared" si="1"/>
        <v>10</v>
      </c>
      <c r="G10" s="14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15</v>
      </c>
      <c r="H10" s="23">
        <f t="shared" si="2"/>
        <v>6</v>
      </c>
      <c r="I10" s="8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33</v>
      </c>
      <c r="J10" s="18">
        <f t="shared" si="3"/>
        <v>8</v>
      </c>
      <c r="O10" t="str">
        <f>Tabulka1678[[#This Row],[Univerzita]]</f>
        <v>UPCE</v>
      </c>
      <c r="P10">
        <f>Tabulka1678[[#This Row],[Body celkem]]</f>
        <v>33</v>
      </c>
      <c r="Q10">
        <f>Tabulka1678[[#This Row],[Pořadí]]</f>
        <v>8</v>
      </c>
    </row>
    <row r="11" spans="2:21" x14ac:dyDescent="0.2">
      <c r="B11" s="20" t="s">
        <v>29</v>
      </c>
      <c r="C11" s="14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27</v>
      </c>
      <c r="D11" s="22">
        <f t="shared" si="0"/>
        <v>3</v>
      </c>
      <c r="E11" s="14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0</v>
      </c>
      <c r="F11" s="22">
        <f t="shared" si="1"/>
        <v>12</v>
      </c>
      <c r="G11" s="14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11" s="23">
        <f t="shared" si="2"/>
        <v>10</v>
      </c>
      <c r="I11" s="8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27</v>
      </c>
      <c r="J11" s="18">
        <f t="shared" si="3"/>
        <v>9</v>
      </c>
      <c r="O11" t="str">
        <f>Tabulka1678[[#This Row],[Univerzita]]</f>
        <v>UJEP</v>
      </c>
      <c r="P11">
        <f>Tabulka1678[[#This Row],[Body celkem]]</f>
        <v>27</v>
      </c>
      <c r="Q11">
        <f>Tabulka1678[[#This Row],[Pořadí]]</f>
        <v>9</v>
      </c>
    </row>
    <row r="12" spans="2:21" x14ac:dyDescent="0.2">
      <c r="B12" s="20" t="s">
        <v>27</v>
      </c>
      <c r="C12" s="14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11</v>
      </c>
      <c r="D12" s="22">
        <f t="shared" si="0"/>
        <v>9</v>
      </c>
      <c r="E12" s="14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5</v>
      </c>
      <c r="F12" s="22">
        <f t="shared" si="1"/>
        <v>9</v>
      </c>
      <c r="G12" s="14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11</v>
      </c>
      <c r="H12" s="23">
        <f t="shared" si="2"/>
        <v>8</v>
      </c>
      <c r="I12" s="8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27</v>
      </c>
      <c r="J12" s="18">
        <f t="shared" si="3"/>
        <v>9</v>
      </c>
      <c r="O12" t="str">
        <f>Tabulka1678[[#This Row],[Univerzita]]</f>
        <v>UPOL</v>
      </c>
      <c r="P12">
        <f>Tabulka1678[[#This Row],[Body celkem]]</f>
        <v>27</v>
      </c>
      <c r="Q12">
        <f>Tabulka1678[[#This Row],[Pořadí]]</f>
        <v>9</v>
      </c>
    </row>
    <row r="13" spans="2:21" x14ac:dyDescent="0.2">
      <c r="B13" s="20" t="s">
        <v>41</v>
      </c>
      <c r="C13" s="14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0</v>
      </c>
      <c r="D13" s="22">
        <f t="shared" si="0"/>
        <v>11</v>
      </c>
      <c r="E13" s="14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8</v>
      </c>
      <c r="F13" s="22">
        <f t="shared" si="1"/>
        <v>7</v>
      </c>
      <c r="G13" s="14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13" s="23">
        <f t="shared" si="2"/>
        <v>10</v>
      </c>
      <c r="I13" s="8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8</v>
      </c>
      <c r="J13" s="18">
        <f t="shared" si="3"/>
        <v>11</v>
      </c>
      <c r="O13" t="str">
        <f>Tabulka1678[[#This Row],[Univerzita]]</f>
        <v>AMBI</v>
      </c>
      <c r="P13">
        <f>Tabulka1678[[#This Row],[Body celkem]]</f>
        <v>8</v>
      </c>
      <c r="Q13">
        <f>Tabulka1678[[#This Row],[Pořadí]]</f>
        <v>11</v>
      </c>
    </row>
    <row r="14" spans="2:21" x14ac:dyDescent="0.2">
      <c r="B14" s="20" t="s">
        <v>46</v>
      </c>
      <c r="C14" s="14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0</v>
      </c>
      <c r="D14" s="22">
        <f t="shared" si="0"/>
        <v>11</v>
      </c>
      <c r="E14" s="14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1</v>
      </c>
      <c r="F14" s="22">
        <f t="shared" si="1"/>
        <v>11</v>
      </c>
      <c r="G14" s="14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2</v>
      </c>
      <c r="H14" s="23">
        <f t="shared" si="2"/>
        <v>9</v>
      </c>
      <c r="I14" s="8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3</v>
      </c>
      <c r="J14" s="18">
        <f t="shared" si="3"/>
        <v>12</v>
      </c>
      <c r="O14" t="str">
        <f>Tabulka1678[[#This Row],[Univerzita]]</f>
        <v>JČU</v>
      </c>
      <c r="P14">
        <f>Tabulka1678[[#This Row],[Body celkem]]</f>
        <v>3</v>
      </c>
      <c r="Q14">
        <f>Tabulka1678[[#This Row],[Pořadí]]</f>
        <v>12</v>
      </c>
    </row>
  </sheetData>
  <sortState ref="O3:R14">
    <sortCondition descending="1" ref="R14"/>
  </sortState>
  <mergeCells count="2">
    <mergeCell ref="O1:Q1"/>
    <mergeCell ref="S1:U1"/>
  </mergeCells>
  <conditionalFormatting sqref="J3:J13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:H13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3:F13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3:D13"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4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14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14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4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landscape" horizontalDpi="360" verticalDpi="36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PRIMATORKY</vt:lpstr>
      <vt:lpstr>AMČR</vt:lpstr>
      <vt:lpstr>OSMY BRNO</vt:lpstr>
      <vt:lpstr>CELKEM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Šanca</dc:creator>
  <cp:lastModifiedBy>Microsoft Office User</cp:lastModifiedBy>
  <cp:lastPrinted>2021-10-16T13:33:42Z</cp:lastPrinted>
  <dcterms:created xsi:type="dcterms:W3CDTF">2018-10-12T17:42:16Z</dcterms:created>
  <dcterms:modified xsi:type="dcterms:W3CDTF">2021-10-17T20:08:47Z</dcterms:modified>
</cp:coreProperties>
</file>