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bik\Desktop\veslo\"/>
    </mc:Choice>
  </mc:AlternateContent>
  <xr:revisionPtr revIDLastSave="0" documentId="13_ncr:1_{86FC997D-8006-4C6D-A88E-E616D8269139}" xr6:coauthVersionLast="36" xr6:coauthVersionMax="47" xr10:uidLastSave="{00000000-0000-0000-0000-000000000000}"/>
  <bookViews>
    <workbookView xWindow="0" yWindow="0" windowWidth="23040" windowHeight="8772" activeTab="3" xr2:uid="{00000000-000D-0000-FFFF-FFFF00000000}"/>
  </bookViews>
  <sheets>
    <sheet name="PRIMATORKY" sheetId="1" r:id="rId1"/>
    <sheet name="AMČR" sheetId="2" r:id="rId2"/>
    <sheet name="OSMY BRNO" sheetId="5" r:id="rId3"/>
    <sheet name="CELKEM" sheetId="4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F26" i="5" s="1"/>
  <c r="R9" i="1" l="1"/>
  <c r="R5" i="1"/>
  <c r="R8" i="1"/>
  <c r="R6" i="1"/>
  <c r="R4" i="1"/>
  <c r="R10" i="1"/>
  <c r="R11" i="1"/>
  <c r="R3" i="1"/>
  <c r="R7" i="1"/>
  <c r="R4" i="2"/>
  <c r="R8" i="2"/>
  <c r="R3" i="2"/>
  <c r="R5" i="2"/>
  <c r="R11" i="2"/>
  <c r="R10" i="2"/>
  <c r="R9" i="2"/>
  <c r="R7" i="2"/>
  <c r="R6" i="2"/>
  <c r="K8" i="5"/>
  <c r="K9" i="5"/>
  <c r="K10" i="5"/>
  <c r="K11" i="5"/>
  <c r="K12" i="5"/>
  <c r="M8" i="5"/>
  <c r="M9" i="5"/>
  <c r="M10" i="5"/>
  <c r="M11" i="5"/>
  <c r="M12" i="5"/>
  <c r="O9" i="5"/>
  <c r="O10" i="5"/>
  <c r="O11" i="5"/>
  <c r="O12" i="5"/>
  <c r="K10" i="1"/>
  <c r="K11" i="1"/>
  <c r="M10" i="1"/>
  <c r="M11" i="1"/>
  <c r="O10" i="1"/>
  <c r="O11" i="1"/>
  <c r="Q10" i="1"/>
  <c r="Q11" i="1"/>
  <c r="F15" i="5"/>
  <c r="F16" i="5"/>
  <c r="F17" i="5"/>
  <c r="F18" i="5"/>
  <c r="F14" i="5"/>
  <c r="F6" i="5"/>
  <c r="F7" i="5"/>
  <c r="F8" i="5"/>
  <c r="F9" i="5"/>
  <c r="F10" i="5"/>
  <c r="F5" i="5"/>
  <c r="G37" i="2"/>
  <c r="G38" i="2"/>
  <c r="E33" i="2"/>
  <c r="E34" i="2"/>
  <c r="E35" i="2"/>
  <c r="E36" i="2"/>
  <c r="E37" i="2"/>
  <c r="F37" i="2" s="1"/>
  <c r="E38" i="2"/>
  <c r="F38" i="2" s="1"/>
  <c r="E32" i="2"/>
  <c r="E28" i="2"/>
  <c r="F28" i="2"/>
  <c r="E48" i="2"/>
  <c r="F48" i="2"/>
  <c r="G48" i="2"/>
  <c r="F33" i="2"/>
  <c r="F34" i="2"/>
  <c r="Q11" i="2" s="1"/>
  <c r="F35" i="2"/>
  <c r="F36" i="2"/>
  <c r="F32" i="2"/>
  <c r="Q5" i="2" s="1"/>
  <c r="G35" i="2"/>
  <c r="G36" i="2"/>
  <c r="O4" i="4"/>
  <c r="O5" i="4"/>
  <c r="O6" i="4"/>
  <c r="O7" i="4"/>
  <c r="O8" i="4"/>
  <c r="O9" i="4"/>
  <c r="O10" i="4"/>
  <c r="O11" i="4"/>
  <c r="O3" i="4"/>
  <c r="E23" i="5"/>
  <c r="F23" i="5" s="1"/>
  <c r="E24" i="5"/>
  <c r="F24" i="5" s="1"/>
  <c r="O8" i="5" s="1"/>
  <c r="E25" i="5"/>
  <c r="F25" i="5" s="1"/>
  <c r="E7" i="5"/>
  <c r="G7" i="5"/>
  <c r="E8" i="5"/>
  <c r="G8" i="5"/>
  <c r="E9" i="5"/>
  <c r="G9" i="5"/>
  <c r="E10" i="5"/>
  <c r="G10" i="5"/>
  <c r="Q10" i="5" l="1"/>
  <c r="Q12" i="5"/>
  <c r="Q8" i="5"/>
  <c r="Q11" i="5"/>
  <c r="Q9" i="5"/>
  <c r="E43" i="2"/>
  <c r="F43" i="2" s="1"/>
  <c r="E44" i="2"/>
  <c r="F44" i="2" s="1"/>
  <c r="E45" i="2"/>
  <c r="F45" i="2" s="1"/>
  <c r="E46" i="2"/>
  <c r="F46" i="2" s="1"/>
  <c r="E47" i="2"/>
  <c r="F47" i="2" s="1"/>
  <c r="E42" i="2"/>
  <c r="F42" i="2" s="1"/>
  <c r="G43" i="2"/>
  <c r="G44" i="2"/>
  <c r="G45" i="2"/>
  <c r="G46" i="2"/>
  <c r="G47" i="2"/>
  <c r="G33" i="2"/>
  <c r="G34" i="2"/>
  <c r="G32" i="2"/>
  <c r="E24" i="2"/>
  <c r="F24" i="2" s="1"/>
  <c r="E25" i="2"/>
  <c r="F25" i="2" s="1"/>
  <c r="E26" i="2"/>
  <c r="F26" i="2" s="1"/>
  <c r="E27" i="2"/>
  <c r="F27" i="2" s="1"/>
  <c r="E23" i="2"/>
  <c r="F23" i="2" s="1"/>
  <c r="E15" i="2"/>
  <c r="F15" i="2" s="1"/>
  <c r="G15" i="2"/>
  <c r="E16" i="2"/>
  <c r="F16" i="2" s="1"/>
  <c r="G16" i="2"/>
  <c r="E17" i="2"/>
  <c r="F17" i="2" s="1"/>
  <c r="G17" i="2"/>
  <c r="E18" i="2"/>
  <c r="F18" i="2" s="1"/>
  <c r="G18" i="2"/>
  <c r="E19" i="2"/>
  <c r="F19" i="2" s="1"/>
  <c r="G19" i="2"/>
  <c r="G9" i="2"/>
  <c r="E6" i="2"/>
  <c r="F6" i="2" s="1"/>
  <c r="E7" i="2"/>
  <c r="F7" i="2" s="1"/>
  <c r="E8" i="2"/>
  <c r="F8" i="2" s="1"/>
  <c r="E9" i="2"/>
  <c r="F9" i="2" s="1"/>
  <c r="E10" i="2"/>
  <c r="F10" i="2" s="1"/>
  <c r="G10" i="2"/>
  <c r="K5" i="2" l="1"/>
  <c r="M5" i="2"/>
  <c r="O5" i="2"/>
  <c r="K11" i="2"/>
  <c r="M11" i="2"/>
  <c r="O11" i="2"/>
  <c r="Q10" i="2"/>
  <c r="G9" i="1"/>
  <c r="G10" i="1"/>
  <c r="E10" i="1"/>
  <c r="F10" i="1" s="1"/>
  <c r="E9" i="1"/>
  <c r="F9" i="1" s="1"/>
  <c r="G15" i="5" l="1"/>
  <c r="G16" i="5"/>
  <c r="G17" i="5"/>
  <c r="G18" i="5"/>
  <c r="G14" i="5"/>
  <c r="E22" i="5"/>
  <c r="F22" i="5" s="1"/>
  <c r="E16" i="5"/>
  <c r="E17" i="5"/>
  <c r="E18" i="5"/>
  <c r="E15" i="5"/>
  <c r="E14" i="5"/>
  <c r="K4" i="5" l="1"/>
  <c r="M4" i="5"/>
  <c r="O4" i="5"/>
  <c r="G42" i="2"/>
  <c r="E14" i="2"/>
  <c r="F14" i="2" s="1"/>
  <c r="E16" i="1"/>
  <c r="F16" i="1" s="1"/>
  <c r="E17" i="1"/>
  <c r="F17" i="1" s="1"/>
  <c r="E18" i="1"/>
  <c r="F18" i="1" s="1"/>
  <c r="Q7" i="1" s="1"/>
  <c r="E19" i="1"/>
  <c r="F19" i="1" s="1"/>
  <c r="E15" i="1"/>
  <c r="F15" i="1" s="1"/>
  <c r="E6" i="1"/>
  <c r="F6" i="1" s="1"/>
  <c r="E7" i="1"/>
  <c r="F7" i="1" s="1"/>
  <c r="E8" i="1"/>
  <c r="F8" i="1" s="1"/>
  <c r="E11" i="1"/>
  <c r="F11" i="1" s="1"/>
  <c r="E5" i="1"/>
  <c r="F5" i="1" s="1"/>
  <c r="Q4" i="5" l="1"/>
  <c r="K7" i="5"/>
  <c r="M7" i="5"/>
  <c r="E6" i="5" l="1"/>
  <c r="E5" i="5"/>
  <c r="G6" i="5"/>
  <c r="O7" i="5"/>
  <c r="G5" i="5"/>
  <c r="K3" i="5" s="1"/>
  <c r="Q9" i="2"/>
  <c r="M9" i="2"/>
  <c r="O6" i="2"/>
  <c r="G14" i="2"/>
  <c r="K7" i="2" s="1"/>
  <c r="G6" i="2"/>
  <c r="G7" i="2"/>
  <c r="G8" i="2"/>
  <c r="E5" i="2"/>
  <c r="F5" i="2" s="1"/>
  <c r="G5" i="2"/>
  <c r="G16" i="1"/>
  <c r="G17" i="1"/>
  <c r="G18" i="1"/>
  <c r="G19" i="1"/>
  <c r="G15" i="1"/>
  <c r="G6" i="1"/>
  <c r="G7" i="1"/>
  <c r="G8" i="1"/>
  <c r="G11" i="1"/>
  <c r="G5" i="1"/>
  <c r="K8" i="1" l="1"/>
  <c r="K7" i="1"/>
  <c r="M7" i="1"/>
  <c r="O7" i="1"/>
  <c r="K10" i="2"/>
  <c r="M10" i="2"/>
  <c r="O10" i="2"/>
  <c r="Q7" i="5"/>
  <c r="K9" i="2"/>
  <c r="K5" i="5"/>
  <c r="O5" i="5"/>
  <c r="Q6" i="2"/>
  <c r="Q7" i="2"/>
  <c r="O7" i="2"/>
  <c r="K6" i="2"/>
  <c r="O3" i="2"/>
  <c r="O9" i="2"/>
  <c r="O8" i="2"/>
  <c r="Q3" i="2"/>
  <c r="O9" i="1"/>
  <c r="M4" i="2"/>
  <c r="O4" i="2"/>
  <c r="P4" i="2" s="1"/>
  <c r="M6" i="5"/>
  <c r="K6" i="5"/>
  <c r="M5" i="5"/>
  <c r="M3" i="5"/>
  <c r="O4" i="1"/>
  <c r="O3" i="1"/>
  <c r="M3" i="2"/>
  <c r="Q8" i="2"/>
  <c r="Q4" i="2"/>
  <c r="M8" i="2"/>
  <c r="K4" i="2"/>
  <c r="K8" i="2"/>
  <c r="K3" i="2"/>
  <c r="O5" i="1"/>
  <c r="K9" i="1"/>
  <c r="O8" i="1"/>
  <c r="O6" i="1"/>
  <c r="P6" i="1" s="1"/>
  <c r="O3" i="5"/>
  <c r="O6" i="5"/>
  <c r="L6" i="5" l="1"/>
  <c r="P6" i="5"/>
  <c r="P8" i="1"/>
  <c r="P5" i="1"/>
  <c r="P3" i="1"/>
  <c r="P11" i="1"/>
  <c r="P10" i="1"/>
  <c r="P4" i="1"/>
  <c r="P9" i="1"/>
  <c r="P7" i="1"/>
  <c r="L3" i="2"/>
  <c r="L11" i="2"/>
  <c r="L5" i="2"/>
  <c r="L7" i="2"/>
  <c r="L8" i="2"/>
  <c r="L4" i="2"/>
  <c r="P8" i="2"/>
  <c r="P9" i="2"/>
  <c r="P3" i="2"/>
  <c r="P11" i="2"/>
  <c r="P5" i="2"/>
  <c r="P6" i="2"/>
  <c r="L6" i="2"/>
  <c r="P7" i="2"/>
  <c r="L9" i="2"/>
  <c r="P10" i="2"/>
  <c r="L10" i="2"/>
  <c r="P8" i="5"/>
  <c r="P9" i="5"/>
  <c r="P10" i="5"/>
  <c r="P11" i="5"/>
  <c r="P12" i="5"/>
  <c r="P3" i="5"/>
  <c r="P4" i="5"/>
  <c r="P7" i="5"/>
  <c r="N8" i="5"/>
  <c r="N9" i="5"/>
  <c r="N10" i="5"/>
  <c r="N11" i="5"/>
  <c r="N12" i="5"/>
  <c r="N3" i="5"/>
  <c r="N4" i="5"/>
  <c r="N7" i="5"/>
  <c r="N5" i="5"/>
  <c r="N6" i="5"/>
  <c r="P5" i="5"/>
  <c r="L5" i="5"/>
  <c r="L8" i="5"/>
  <c r="L9" i="5"/>
  <c r="L10" i="5"/>
  <c r="L11" i="5"/>
  <c r="L12" i="5"/>
  <c r="L3" i="5"/>
  <c r="L4" i="5"/>
  <c r="L7" i="5"/>
  <c r="C7" i="4"/>
  <c r="G7" i="4"/>
  <c r="Q5" i="5"/>
  <c r="M7" i="2"/>
  <c r="M6" i="2"/>
  <c r="G11" i="4"/>
  <c r="Q3" i="5"/>
  <c r="Q6" i="5"/>
  <c r="G5" i="4"/>
  <c r="G3" i="4"/>
  <c r="G6" i="4"/>
  <c r="G4" i="4"/>
  <c r="G8" i="4"/>
  <c r="G9" i="4"/>
  <c r="G10" i="4"/>
  <c r="M4" i="1"/>
  <c r="M3" i="1"/>
  <c r="M5" i="1"/>
  <c r="R6" i="5" l="1"/>
  <c r="H10" i="4"/>
  <c r="H9" i="4"/>
  <c r="H8" i="4"/>
  <c r="H4" i="4"/>
  <c r="H6" i="4"/>
  <c r="H3" i="4"/>
  <c r="H5" i="4"/>
  <c r="H11" i="4"/>
  <c r="H7" i="4"/>
  <c r="N6" i="2"/>
  <c r="N8" i="2"/>
  <c r="N3" i="2"/>
  <c r="N11" i="2"/>
  <c r="N5" i="2"/>
  <c r="N9" i="2"/>
  <c r="N4" i="2"/>
  <c r="N10" i="2"/>
  <c r="N7" i="2"/>
  <c r="R8" i="5"/>
  <c r="R9" i="5"/>
  <c r="R10" i="5"/>
  <c r="R11" i="5"/>
  <c r="R12" i="5"/>
  <c r="R3" i="5"/>
  <c r="R4" i="5"/>
  <c r="R7" i="5"/>
  <c r="R5" i="5"/>
  <c r="K3" i="1"/>
  <c r="M6" i="1"/>
  <c r="E10" i="4"/>
  <c r="E9" i="4"/>
  <c r="Q3" i="1"/>
  <c r="Q4" i="1"/>
  <c r="K4" i="1"/>
  <c r="Q6" i="1"/>
  <c r="K6" i="1"/>
  <c r="Q8" i="1"/>
  <c r="M8" i="1"/>
  <c r="Q5" i="1"/>
  <c r="K5" i="1"/>
  <c r="L5" i="1" s="1"/>
  <c r="Q9" i="1"/>
  <c r="M9" i="1"/>
  <c r="N9" i="1" s="1"/>
  <c r="N8" i="1" l="1"/>
  <c r="L6" i="1"/>
  <c r="L4" i="1"/>
  <c r="N6" i="1"/>
  <c r="N5" i="1"/>
  <c r="N3" i="1"/>
  <c r="N11" i="1"/>
  <c r="N10" i="1"/>
  <c r="N7" i="1"/>
  <c r="N4" i="1"/>
  <c r="L3" i="1"/>
  <c r="L11" i="1"/>
  <c r="L10" i="1"/>
  <c r="L9" i="1"/>
  <c r="L7" i="1"/>
  <c r="L8" i="1"/>
  <c r="E6" i="4"/>
  <c r="I7" i="4"/>
  <c r="E7" i="4"/>
  <c r="C5" i="4"/>
  <c r="I5" i="4"/>
  <c r="I11" i="4"/>
  <c r="C8" i="4"/>
  <c r="E4" i="4"/>
  <c r="E3" i="4"/>
  <c r="E5" i="4"/>
  <c r="C11" i="4"/>
  <c r="E11" i="4"/>
  <c r="I6" i="4"/>
  <c r="I9" i="4"/>
  <c r="I8" i="4"/>
  <c r="I10" i="4"/>
  <c r="I3" i="4"/>
  <c r="I4" i="4"/>
  <c r="C3" i="4"/>
  <c r="C4" i="4"/>
  <c r="C10" i="4"/>
  <c r="C6" i="4"/>
  <c r="E8" i="4"/>
  <c r="C9" i="4"/>
  <c r="P10" i="4" l="1"/>
  <c r="P4" i="4"/>
  <c r="D9" i="4"/>
  <c r="F8" i="4"/>
  <c r="P5" i="4"/>
  <c r="J3" i="4"/>
  <c r="Q3" i="4" s="1"/>
  <c r="J10" i="4"/>
  <c r="F11" i="4"/>
  <c r="F3" i="4"/>
  <c r="F9" i="4"/>
  <c r="F7" i="4"/>
  <c r="P3" i="4"/>
  <c r="P6" i="4"/>
  <c r="P11" i="4"/>
  <c r="P8" i="4"/>
  <c r="P9" i="4"/>
  <c r="P7" i="4"/>
  <c r="J7" i="4"/>
  <c r="J11" i="4"/>
  <c r="F10" i="4"/>
  <c r="D6" i="4"/>
  <c r="J8" i="4"/>
  <c r="D11" i="4"/>
  <c r="J9" i="4"/>
  <c r="J5" i="4"/>
  <c r="F6" i="4"/>
  <c r="D4" i="4"/>
  <c r="J6" i="4"/>
  <c r="F5" i="4"/>
  <c r="D10" i="4"/>
  <c r="D7" i="4"/>
  <c r="D5" i="4"/>
  <c r="D3" i="4"/>
  <c r="F4" i="4"/>
  <c r="J4" i="4"/>
  <c r="D8" i="4"/>
  <c r="Q11" i="4" l="1"/>
  <c r="Q10" i="4"/>
  <c r="Q4" i="4"/>
  <c r="Q6" i="4"/>
  <c r="Q5" i="4"/>
  <c r="Q8" i="4"/>
  <c r="Q9" i="4"/>
  <c r="Q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Šanca Ondřej</author>
  </authors>
  <commentList>
    <comment ref="H4" authorId="0" shapeId="0" xr:uid="{4E963997-7325-485E-AD6B-E59DF0DCBD95}">
      <text>
        <r>
          <rPr>
            <b/>
            <sz val="9"/>
            <color indexed="81"/>
            <rFont val="Tahoma"/>
            <charset val="1"/>
          </rPr>
          <t>Šanca Ondřej:</t>
        </r>
        <r>
          <rPr>
            <sz val="9"/>
            <color indexed="81"/>
            <rFont val="Tahoma"/>
            <charset val="1"/>
          </rPr>
          <t xml:space="preserve">
Pokud se jede společenství je potřeba rozepsat posádku na dva řádky a ve sloupci B upravit pořadí posádek, aby bylo správné.
Současně je potřeba k takto upraveným řádkům do tohoto sloupce vložit počet lidí z posádky, kteří k univerzitě na řádku neptaří.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Šanca Ondřej</author>
  </authors>
  <commentList>
    <comment ref="J2" authorId="0" shapeId="0" xr:uid="{DCB9659D-F902-4B97-BFBF-F8EC3B35ED2E}">
      <text>
        <r>
          <rPr>
            <b/>
            <sz val="9"/>
            <color indexed="81"/>
            <rFont val="Tahoma"/>
            <charset val="1"/>
          </rPr>
          <t>Šanca Ondřej:</t>
        </r>
        <r>
          <rPr>
            <sz val="9"/>
            <color indexed="81"/>
            <rFont val="Tahoma"/>
            <charset val="1"/>
          </rPr>
          <t xml:space="preserve">
Zde je potřeba ručne vypsat univerzity</t>
        </r>
      </text>
    </comment>
    <comment ref="H4" authorId="0" shapeId="0" xr:uid="{15289F46-561E-4C54-98DF-6FB225CC0A88}">
      <text>
        <r>
          <rPr>
            <b/>
            <sz val="9"/>
            <color indexed="81"/>
            <rFont val="Tahoma"/>
            <charset val="1"/>
          </rPr>
          <t>Šanca Ondřej:</t>
        </r>
        <r>
          <rPr>
            <sz val="9"/>
            <color indexed="81"/>
            <rFont val="Tahoma"/>
            <charset val="1"/>
          </rPr>
          <t xml:space="preserve">
Pokud se jede společenství je potřeba rozepsat posádku na dva řádky a ve sloupci B upravit pořadí posádek, aby bylo správné.
Současně je potřeba k takto upraveným řádkům do tohoto sloupce vložit počet lidí z posádky, kteří k univerzitě na řádku neptaří.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Šanca Ondřej</author>
  </authors>
  <commentList>
    <comment ref="H4" authorId="0" shapeId="0" xr:uid="{160204EC-49CE-457C-9EFE-D839E1BEBA9E}">
      <text>
        <r>
          <rPr>
            <b/>
            <sz val="9"/>
            <color indexed="81"/>
            <rFont val="Tahoma"/>
            <charset val="1"/>
          </rPr>
          <t>Šanca Ondřej:</t>
        </r>
        <r>
          <rPr>
            <sz val="9"/>
            <color indexed="81"/>
            <rFont val="Tahoma"/>
            <charset val="1"/>
          </rPr>
          <t xml:space="preserve">
Pokud se jede společenství je potřeba rozepsat posádku na dva řádky a ve sloupci B upravit pořadí posádek, aby bylo správné.
Současně je potřeba k takto upraveným řádkům do tohoto sloupce vložit počet lidí z posádky, kteří k univerzitě na řádku neptaří.</t>
        </r>
      </text>
    </comment>
  </commentList>
</comments>
</file>

<file path=xl/sharedStrings.xml><?xml version="1.0" encoding="utf-8"?>
<sst xmlns="http://schemas.openxmlformats.org/spreadsheetml/2006/main" count="282" uniqueCount="100">
  <si>
    <t>PRIMÁTORKY</t>
  </si>
  <si>
    <t>Univerzita</t>
  </si>
  <si>
    <t>Body ženy</t>
  </si>
  <si>
    <t>Pořadí ženy</t>
  </si>
  <si>
    <t>Body muži</t>
  </si>
  <si>
    <t>Pořadí muži</t>
  </si>
  <si>
    <t>Body mix</t>
  </si>
  <si>
    <t>Pořadí mix</t>
  </si>
  <si>
    <t>Body celkem</t>
  </si>
  <si>
    <t>Pořadí</t>
  </si>
  <si>
    <t>žsen 8+</t>
  </si>
  <si>
    <t>VŠCHT</t>
  </si>
  <si>
    <t>Posádka</t>
  </si>
  <si>
    <t>Body za slajd</t>
  </si>
  <si>
    <t>Body celekem</t>
  </si>
  <si>
    <t>Odečtení za společenství</t>
  </si>
  <si>
    <t>MU</t>
  </si>
  <si>
    <t>NOVOTNÍKOVÁ Radka - SOLAŘOVÁ Valentýna - PODRAZILOVÁ Eliška - ČINKOVÁ Veronika - NEUHORTOVÁ Kristýna - PAŠKOVÁ Simona - NEDĚLOVÁ Markéta - ŠANTRŮČKOVÁ Anna - VIČÍKOVÁ Nikola ©</t>
  </si>
  <si>
    <t>UKP</t>
  </si>
  <si>
    <t>RYŠAVÁ Klára - BEDNÁŘOVÁ Martina - SKRUŽNÁ Veronika - HNÍZDILOVÁ Karolína - JURKOVÁ Marie Natalie - POSPÍŠILOVÁ Michaela - ANTOŠOVÁ Lenka - FLAMÍKOVÁ Pavlína - NEVEČEŘALOVÁ Iva ©</t>
  </si>
  <si>
    <t>ČZUP</t>
  </si>
  <si>
    <t>UP</t>
  </si>
  <si>
    <t>NEČASOVÁ Zuzana - HARTMANOVÁ Kateřina - HOWE Olivia - STOKLASOVÁ Lucie - ILLEOVÁ Romana - REMEŠOVÁ Jana - MARTINCOVÁ Nella - KLÍMOVÁ Hana - KNORR Rudolf ©</t>
  </si>
  <si>
    <t>MEND</t>
  </si>
  <si>
    <t>KALOUSOVÁ Tereza - PIVKOVÁ Kateřina - ZAVADILOVÁ Alžběta - ŠOUKALOVÁ Tereza - MICHAELI Ellen - ČECHOVÁ Tereza - ŠTEFANOVIČOVÁ Natálie - KOŠKOVÁ Lucie - Pazdera Pavel ©</t>
  </si>
  <si>
    <t>ČVUT</t>
  </si>
  <si>
    <t>VUTB</t>
  </si>
  <si>
    <t>VAŠŤÁKOVÁ Marcela - KŘIVSKÁ Aneta - HARTMANOVÁ Karolína - CHLUMECKÁ Lenka - BUNDILOVÁ Kateřina - MICKE Bianka - VICENÍKOVÁ Adriana - PECHOVÁ Sarah - NEJEDLOVÁ Vanda ©</t>
  </si>
  <si>
    <t>POLÁČKOVÁ Anežka - LAVIČKOVÁ Hana - CHMÁTALOVÁ Eliška - ŠOFROVÁ Eliška - KREJZOVÁ Pavla - HAMMERLOVÁ Michaela - JANDOVÁ Barbora - SUCHÁ Daniela - HAMERNÍK Otakar ©</t>
  </si>
  <si>
    <t>UJEP</t>
  </si>
  <si>
    <t>KOLÁŘOVÁ Karolína - MIHULOVÁ Tereza - CHYTRÁ Adéla - OSINOVÁ Kristýna - CALETKOVÁ Jitka - DOLEŽALOVÁ Marie - INGERLOVÁ Rozálie - KÁROVÁ Barbora - JADRNÝ Radek ©</t>
  </si>
  <si>
    <t>msen 8+</t>
  </si>
  <si>
    <t>JECH Miroslav - PIVKO Petr - CHLÁDEK Jan - PACHMAN Vilém - PISKOŘ Přemysl - PATOČKA Petr - BALDINUS Vít - HELLEBRAND Jaroslav - OLIVÍKOVÁ Eliška ©</t>
  </si>
  <si>
    <t>ŠIMKOVSKÝ Jan - FRIEDRICH Jonáš - MRÁZ Tomáš - ZOBAL Tomáš - ZAVADIL Jan - CHLEBOVSKÝ Jan - HLADÍK Radim - CABAN Albert - ANDRLOVÁ Tereza ©</t>
  </si>
  <si>
    <t>VOTRUBA Votěch - TOUŠ Oleg - KULHÁNEK Adam - NEJEDLO Vladimír - LÁZNIČKA Miloš - KOBERA Lukáš - PENC Michal - WALLISCH Viktor - PERGLEROVÁ Monika ©</t>
  </si>
  <si>
    <t>JURČÍK Adam Dalibor - CHALOUPKA Václav - ROUČKA Adam - KOMANEC Jeroným - VODIČKA Tomáš - ULLRICH Nicolas - HRUBÝ Jakub - VAVERKA Vít - ŠULÁKOVÁ Helena ©</t>
  </si>
  <si>
    <t>ČERMÁK Ondřej - ZOULA Martin - VAJNER Martin - POBORSKÝ David - ŠTOREK Michael - ZADÁK Patrik - KUČERA Jan - ČUPITA Adam - NOVOTNÝ Marek ©</t>
  </si>
  <si>
    <t>AMČR</t>
  </si>
  <si>
    <t>žsen 1x</t>
  </si>
  <si>
    <t>Štěpánková Zuzana</t>
  </si>
  <si>
    <t>Prokešová Alice</t>
  </si>
  <si>
    <t>Vičíková Nikola</t>
  </si>
  <si>
    <t>Kiacová Veronika</t>
  </si>
  <si>
    <t>Kárová Barbora</t>
  </si>
  <si>
    <t>Šuláková Helena</t>
  </si>
  <si>
    <t>msen 1x</t>
  </si>
  <si>
    <t>Hellebrand Jaroslav</t>
  </si>
  <si>
    <t>Kobera Lukáš</t>
  </si>
  <si>
    <t>Chládek Jan</t>
  </si>
  <si>
    <t>Jung Ondřej</t>
  </si>
  <si>
    <t>Jurčík Adam Dalibor</t>
  </si>
  <si>
    <t>Lízal Adam</t>
  </si>
  <si>
    <t>žsen 4+</t>
  </si>
  <si>
    <t>Doležalová Marie - Chytrá Adéla - Ingerlová Rozálie - Kárová Barbora - Kolářová Karolína</t>
  </si>
  <si>
    <t>ž</t>
  </si>
  <si>
    <t>Martincová Nella - Nečasová Zuzana - Remešová Jana - Stoklasová Lucie - Vičíková Nikola</t>
  </si>
  <si>
    <t>Amblerová Karolína - Berthet Eléonore - Gwozdiaková P. - Michálková Adéla - Štěpánková Zuzana</t>
  </si>
  <si>
    <t>Hammerlová Michaela - Chmátalová Eliška - Jandová Barbora - Krejzová Pavla - Suchá D.</t>
  </si>
  <si>
    <t>Chlumecká Lenka - Klímová Hana - Micke Bianka - Vašťáková Marcela</t>
  </si>
  <si>
    <t>Žabová Anna</t>
  </si>
  <si>
    <t>msen 4+</t>
  </si>
  <si>
    <t>Hladík Radim - Mráz Tomáš - Novotný Marek - Zavadil Jan - Zobal Tomáš</t>
  </si>
  <si>
    <t>Kulhánek Adam - Malák David - Touš Oleg - Wallisch Viktor - Žabová Anna</t>
  </si>
  <si>
    <t>Knorr Rudolf</t>
  </si>
  <si>
    <t>Hellebrand Jaroslav - Chládek Jan - Patočka Petr - Piskoř Přemysl - Pivko Petr</t>
  </si>
  <si>
    <t>Jurčík Adam Dalibor - Komanec Jeroným - Ullrich Nikolas - Vaverka Vít - Vodička Tomáš</t>
  </si>
  <si>
    <t>Cón Marek - Jandera Tomáš - Purm Marek - Veselouš Tomáš</t>
  </si>
  <si>
    <t>Chaloupka Václav</t>
  </si>
  <si>
    <t>mix  4+</t>
  </si>
  <si>
    <t>Jurková Marie Natalie - Kobera Lukáš - Kulhánek Adam - Touš Oleg - Žabová Anna</t>
  </si>
  <si>
    <t>Martincová Nella - Nečasová Zuzana - Piskoř Přemysl - Pivko Petr - Vičíková Nikola</t>
  </si>
  <si>
    <t>Hellebrand Jaroslav - Chládek Jan - Klímová Hana - Micke Bianka - Vašťáková Marcela</t>
  </si>
  <si>
    <t>Jurčík Adam Dalibor - Komanec Jeroným - Matoušková ? - Šuláková Helena - Vaverka Vít</t>
  </si>
  <si>
    <t>Dvořáková Lucie - Kobza Tomáš - Lízal Adam - Pazdera Radim - Prokešová Alice</t>
  </si>
  <si>
    <t>Jech Miroslav - Patočka Petr - Remešová Jana - Stoklasová Lucie</t>
  </si>
  <si>
    <t>OSMY BRNO</t>
  </si>
  <si>
    <t>UK-LFF</t>
  </si>
  <si>
    <t>mix  8+</t>
  </si>
  <si>
    <t>x</t>
  </si>
  <si>
    <t>Celkové pořadí</t>
  </si>
  <si>
    <t>Body</t>
  </si>
  <si>
    <t>Vysoká škola chemicko-techologická v Praze</t>
  </si>
  <si>
    <t>Masarykova univerzita</t>
  </si>
  <si>
    <t>Univerzita Karlova v Praze</t>
  </si>
  <si>
    <t>Univerzita Pardubice</t>
  </si>
  <si>
    <t>Mendelova univerzita v Brně</t>
  </si>
  <si>
    <t>Vysoké učení technické v Brně</t>
  </si>
  <si>
    <t>Česká zemědělská univerzita v Praze</t>
  </si>
  <si>
    <t>Univerzita J. E. Purkyně v Ústí nad Labem</t>
  </si>
  <si>
    <t>České vysoké učení technické v Praze</t>
  </si>
  <si>
    <t>PŘIKRYLOVÁ A., DOLEŽALOVÁ M., INGERLOVÁ R., KÁROVÁ B., MIHULOVÁ T.</t>
  </si>
  <si>
    <t>BÍNOVÁ V., BENÝŠKOVÁ E., ŠVEJNOHOVÁ E., DVOŘÁKOVÁ L., KAMÍNEK T.</t>
  </si>
  <si>
    <t>PAZDERA R., LÍZAL A., MICHLÍK J., HOPLÍČEK O., DVOŘÁKOVÁ L.</t>
  </si>
  <si>
    <t>MUCHA O., MÜLLER M., SVITÁK R., VAVERKA V., MIHULOVÁ T.</t>
  </si>
  <si>
    <t>JURČÍK A., ROUČKA A., VODIČKA T., BINA Z., ŠULÁKOVÁ H.</t>
  </si>
  <si>
    <t>VOHRABAL T., KOBZA T., LOHNICKÝ M., KAMÍNEK T., ŠVEJNOHOVÁ E.</t>
  </si>
  <si>
    <t>JURČÍK A., ROUČKA A., BINA Z., KAMAN T., HAVLÍČEK Š., KOMANEC J., VODIČKA T., BOUŽKOVÁ L., ŠULÁKOVÁ H.</t>
  </si>
  <si>
    <t>BELLAY T., VELE D., POSPÍŠILOVÁ M., DYTRYCHOVÁ T.</t>
  </si>
  <si>
    <t>PAZDERA R., LÍZAL A., MICHLÍK J., HOPLÍČEK O., VOHRABAL T., KOBZA T., KAMÍNEK T., LOHNICKÝ M., DVOŘÁKOVÁ L.</t>
  </si>
  <si>
    <t>MUCHA O., DOLEŽALOVÁ M., CALETKOVÁ J., KÁROVÁ B., INGERLOVÁ R., SVOBODA O., SVITÁK R., VAVERKA V., MIHULOVÁ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</si>
</sst>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Microsoft Sans Serif"/>
      <family val="2"/>
      <charset val="238"/>
    </font>
    <font>
      <sz val="8"/>
      <name val="Calibri"/>
      <family val="2"/>
      <charset val="238"/>
      <scheme val="minor"/>
    </font>
    <font>
      <sz val="11"/>
      <color rgb="FF1E1E1E"/>
      <name val="Clara"/>
      <family val="2"/>
      <charset val="1"/>
    </font>
    <font>
      <sz val="8"/>
      <color rgb="FF000000"/>
      <name val="Calibri"/>
      <charset val="1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1"/>
    <xf numFmtId="0" fontId="1" fillId="4" borderId="0" xfId="3"/>
    <xf numFmtId="0" fontId="0" fillId="0" borderId="0" xfId="0" applyAlignment="1">
      <alignment horizontal="left" wrapText="1"/>
    </xf>
    <xf numFmtId="0" fontId="4" fillId="5" borderId="0" xfId="4" applyAlignment="1">
      <alignment wrapText="1"/>
    </xf>
    <xf numFmtId="0" fontId="4" fillId="7" borderId="0" xfId="6" applyAlignment="1">
      <alignment wrapText="1"/>
    </xf>
    <xf numFmtId="0" fontId="3" fillId="3" borderId="1" xfId="2" applyBorder="1" applyAlignment="1">
      <alignment wrapText="1"/>
    </xf>
    <xf numFmtId="0" fontId="6" fillId="0" borderId="0" xfId="0" applyFont="1"/>
    <xf numFmtId="0" fontId="1" fillId="6" borderId="0" xfId="5" applyAlignment="1">
      <alignment horizontal="left" wrapText="1"/>
    </xf>
    <xf numFmtId="0" fontId="3" fillId="3" borderId="0" xfId="2" applyBorder="1" applyAlignment="1">
      <alignment wrapText="1"/>
    </xf>
    <xf numFmtId="164" fontId="0" fillId="0" borderId="0" xfId="0" applyNumberFormat="1"/>
    <xf numFmtId="0" fontId="1" fillId="8" borderId="0" xfId="7" applyAlignment="1">
      <alignment horizontal="left" wrapText="1"/>
    </xf>
    <xf numFmtId="0" fontId="0" fillId="2" borderId="0" xfId="1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vertical="center" indent="13"/>
    </xf>
    <xf numFmtId="0" fontId="0" fillId="3" borderId="1" xfId="2" applyNumberFormat="1" applyFont="1" applyBorder="1" applyAlignment="1">
      <alignment horizontal="center" wrapText="1"/>
    </xf>
    <xf numFmtId="0" fontId="0" fillId="3" borderId="0" xfId="2" applyNumberFormat="1" applyFont="1" applyBorder="1" applyAlignment="1">
      <alignment horizontal="center"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0" fillId="0" borderId="0" xfId="0" applyAlignment="1">
      <alignment horizontal="center"/>
    </xf>
  </cellXfs>
  <cellStyles count="8">
    <cellStyle name="20 % – Zvýraznění 4" xfId="7" builtinId="42"/>
    <cellStyle name="40 % – Zvýraznění 2" xfId="3" builtinId="35"/>
    <cellStyle name="60 % – Zvýraznění 4" xfId="5" builtinId="44"/>
    <cellStyle name="Neutrální" xfId="2" builtinId="28"/>
    <cellStyle name="Normální" xfId="0" builtinId="0"/>
    <cellStyle name="Správně" xfId="1" builtinId="26"/>
    <cellStyle name="Zvýraznění 4" xfId="4" builtinId="41"/>
    <cellStyle name="Zvýraznění 6" xfId="6" builtinId="49"/>
  </cellStyles>
  <dxfs count="10"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0</xdr:rowOff>
    </xdr:from>
    <xdr:to>
      <xdr:col>98</xdr:col>
      <xdr:colOff>333375</xdr:colOff>
      <xdr:row>1</xdr:row>
      <xdr:rowOff>47625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1495425" y="0"/>
          <a:ext cx="57864375" cy="238125"/>
        </a:xfrm>
        <a:custGeom>
          <a:avLst/>
          <a:gdLst>
            <a:gd name="T0" fmla="+- 0 283 2360"/>
            <a:gd name="T1" fmla="*/ T0 w 91120"/>
            <a:gd name="T2" fmla="+- 0 578 -71541"/>
            <a:gd name="T3" fmla="*/ 578 h 380"/>
            <a:gd name="T4" fmla="+- 0 11218 2360"/>
            <a:gd name="T5" fmla="*/ T4 w 91120"/>
            <a:gd name="T6" fmla="+- 0 578 -71541"/>
            <a:gd name="T7" fmla="*/ 578 h 380"/>
            <a:gd name="T8" fmla="+- 0 283 2360"/>
            <a:gd name="T9" fmla="*/ T8 w 91120"/>
            <a:gd name="T10" fmla="+- 0 623 -71541"/>
            <a:gd name="T11" fmla="*/ 623 h 380"/>
            <a:gd name="T12" fmla="+- 0 11218 2360"/>
            <a:gd name="T13" fmla="*/ T12 w 91120"/>
            <a:gd name="T14" fmla="+- 0 623 -71541"/>
            <a:gd name="T15" fmla="*/ 623 h 380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</a:cxnLst>
          <a:rect l="0" t="0" r="r" b="b"/>
          <a:pathLst>
            <a:path w="91120" h="380">
              <a:moveTo>
                <a:pt x="-2077" y="72119"/>
              </a:moveTo>
              <a:lnTo>
                <a:pt x="8858" y="72119"/>
              </a:lnTo>
              <a:moveTo>
                <a:pt x="-2077" y="72164"/>
              </a:moveTo>
              <a:lnTo>
                <a:pt x="8858" y="72164"/>
              </a:lnTo>
            </a:path>
          </a:pathLst>
        </a:custGeom>
        <a:noFill/>
        <a:ln w="9144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J2:R11" totalsRowShown="0">
  <autoFilter ref="J2:R11" xr:uid="{00000000-0009-0000-0100-000001000000}"/>
  <sortState ref="J3:R9">
    <sortCondition ref="R2:R9"/>
  </sortState>
  <tableColumns count="9">
    <tableColumn id="1" xr3:uid="{00000000-0010-0000-0000-000001000000}" name="Univerzita"/>
    <tableColumn id="7" xr3:uid="{00000000-0010-0000-0000-000007000000}" name="Body ženy">
      <calculatedColumnFormula>SUMIFS($F:$F,$D:$D,Tabulka1[[#This Row],[Univerzita]],$G:$G,"ž")</calculatedColumnFormula>
    </tableColumn>
    <tableColumn id="6" xr3:uid="{00000000-0010-0000-0000-000006000000}" name="Pořadí ženy">
      <calculatedColumnFormula>_xlfn.RANK.EQ(K3,$K$3:$K$11)</calculatedColumnFormula>
    </tableColumn>
    <tableColumn id="5" xr3:uid="{00000000-0010-0000-0000-000005000000}" name="Body muži">
      <calculatedColumnFormula>SUMIFS($F:$F,$D:$D,Tabulka1[[#This Row],[Univerzita]],$G:$G,"m")</calculatedColumnFormula>
    </tableColumn>
    <tableColumn id="4" xr3:uid="{00000000-0010-0000-0000-000004000000}" name="Pořadí muži">
      <calculatedColumnFormula>_xlfn.RANK.EQ(M3,$M$3:$M$11)</calculatedColumnFormula>
    </tableColumn>
    <tableColumn id="10" xr3:uid="{00000000-0010-0000-0000-00000A000000}" name="Body mix">
      <calculatedColumnFormula>SUMIFS($F:$F,$D:$D,Tabulka1[[#This Row],[Univerzita]],$G:$G,"x")</calculatedColumnFormula>
    </tableColumn>
    <tableColumn id="9" xr3:uid="{00000000-0010-0000-0000-000009000000}" name="Pořadí mix">
      <calculatedColumnFormula>_xlfn.RANK.EQ(O3,$O$3:$O$11)</calculatedColumnFormula>
    </tableColumn>
    <tableColumn id="2" xr3:uid="{00000000-0010-0000-0000-000002000000}" name="Body celkem">
      <calculatedColumnFormula>SUMIF($D:D,J3,$F:F)</calculatedColumnFormula>
    </tableColumn>
    <tableColumn id="3" xr3:uid="{00000000-0010-0000-0000-000003000000}" name="Pořadí">
      <calculatedColumnFormula>_xlfn.RANK.EQ(Q3,$Q$3:$Q$11)</calculatedColumnFormula>
    </tableColumn>
  </tableColumns>
  <tableStyleInfo name="TableStyleMedium14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ulka16" displayName="Tabulka16" ref="J2:R11" totalsRowShown="0">
  <autoFilter ref="J2:R11" xr:uid="{00000000-0009-0000-0100-000005000000}"/>
  <sortState ref="J3:R12">
    <sortCondition ref="R2:R12"/>
  </sortState>
  <tableColumns count="9">
    <tableColumn id="1" xr3:uid="{00000000-0010-0000-0100-000001000000}" name="Univerzita"/>
    <tableColumn id="7" xr3:uid="{00000000-0010-0000-0100-000007000000}" name="Body ženy">
      <calculatedColumnFormula>SUMIFS($F:$F,$D:$D,Tabulka16[[#This Row],[Univerzita]],$G:$G,"ž")</calculatedColumnFormula>
    </tableColumn>
    <tableColumn id="6" xr3:uid="{00000000-0010-0000-0100-000006000000}" name="Pořadí ženy">
      <calculatedColumnFormula>_xlfn.RANK.EQ(K3,$K$3:$K$11)</calculatedColumnFormula>
    </tableColumn>
    <tableColumn id="5" xr3:uid="{00000000-0010-0000-0100-000005000000}" name="Body muži">
      <calculatedColumnFormula>SUMIFS($F:$F,$D:$D,Tabulka16[[#This Row],[Univerzita]],$G:$G,"m")</calculatedColumnFormula>
    </tableColumn>
    <tableColumn id="4" xr3:uid="{00000000-0010-0000-0100-000004000000}" name="Pořadí muži">
      <calculatedColumnFormula>_xlfn.RANK.EQ(M3,$M$3:$M$11)</calculatedColumnFormula>
    </tableColumn>
    <tableColumn id="10" xr3:uid="{00000000-0010-0000-0100-00000A000000}" name="Body mix">
      <calculatedColumnFormula>SUMIFS($F:$F,$D:$D,Tabulka16[[#This Row],[Univerzita]],$G:$G,"x")</calculatedColumnFormula>
    </tableColumn>
    <tableColumn id="9" xr3:uid="{00000000-0010-0000-0100-000009000000}" name="Pořadí mix">
      <calculatedColumnFormula>_xlfn.RANK.EQ(O3,$O$3:$O$11)</calculatedColumnFormula>
    </tableColumn>
    <tableColumn id="2" xr3:uid="{00000000-0010-0000-0100-000002000000}" name="Body celkem">
      <calculatedColumnFormula>SUMIF($D:D,J3,$F:F)</calculatedColumnFormula>
    </tableColumn>
    <tableColumn id="3" xr3:uid="{00000000-0010-0000-0100-000003000000}" name="Pořadí">
      <calculatedColumnFormula>_xlfn.RANK.EQ(Q3,$Q$3:$Q$11)</calculatedColumnFormula>
    </tableColumn>
  </tableColumns>
  <tableStyleInfo name="TableStyleMedium14" showFirstColumn="0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ulka167" displayName="Tabulka167" ref="J2:R12" totalsRowShown="0">
  <autoFilter ref="J2:R12" xr:uid="{00000000-0009-0000-0100-000006000000}"/>
  <sortState ref="J3:R7">
    <sortCondition ref="R2:R7"/>
  </sortState>
  <tableColumns count="9">
    <tableColumn id="1" xr3:uid="{00000000-0010-0000-0200-000001000000}" name="Univerzita"/>
    <tableColumn id="7" xr3:uid="{00000000-0010-0000-0200-000007000000}" name="Body ženy">
      <calculatedColumnFormula>SUMIFS($F:$F,$D:$D,Tabulka167[[#This Row],[Univerzita]],$G:$G,"ž")</calculatedColumnFormula>
    </tableColumn>
    <tableColumn id="6" xr3:uid="{00000000-0010-0000-0200-000006000000}" name="Pořadí ženy">
      <calculatedColumnFormula>_xlfn.RANK.EQ(K3,$K$3:$K$12)</calculatedColumnFormula>
    </tableColumn>
    <tableColumn id="5" xr3:uid="{00000000-0010-0000-0200-000005000000}" name="Body muži">
      <calculatedColumnFormula>SUMIFS($F:$F,$D:$D,Tabulka167[[#This Row],[Univerzita]],$G:$G,"m")</calculatedColumnFormula>
    </tableColumn>
    <tableColumn id="4" xr3:uid="{00000000-0010-0000-0200-000004000000}" name="Pořadí muži">
      <calculatedColumnFormula>_xlfn.RANK.EQ(M3,$M$3:$M$12)</calculatedColumnFormula>
    </tableColumn>
    <tableColumn id="10" xr3:uid="{00000000-0010-0000-0200-00000A000000}" name="Body mix">
      <calculatedColumnFormula>SUMIFS($F:$F,$D:$D,Tabulka167[[#This Row],[Univerzita]],$G:$G,"x")</calculatedColumnFormula>
    </tableColumn>
    <tableColumn id="9" xr3:uid="{00000000-0010-0000-0200-000009000000}" name="Pořadí mix">
      <calculatedColumnFormula>_xlfn.RANK.EQ(O3,$O$3:$O$12)</calculatedColumnFormula>
    </tableColumn>
    <tableColumn id="2" xr3:uid="{00000000-0010-0000-0200-000002000000}" name="Body celkem" dataDxfId="9">
      <calculatedColumnFormula>SUM(Tabulka167[[#This Row],[Body ženy]],Tabulka167[[#This Row],[Body muži]],Tabulka167[[#This Row],[Body mix]])</calculatedColumnFormula>
    </tableColumn>
    <tableColumn id="3" xr3:uid="{00000000-0010-0000-0200-000003000000}" name="Pořadí">
      <calculatedColumnFormula>_xlfn.RANK.EQ(Q3,$Q$3:$Q$12)</calculatedColumnFormula>
    </tableColumn>
  </tableColumns>
  <tableStyleInfo name="TableStyleMedium14" showFirstColumn="0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ulka1678" displayName="Tabulka1678" ref="B2:J11" totalsRowShown="0">
  <autoFilter ref="B2:J11" xr:uid="{00000000-0009-0000-0100-000007000000}"/>
  <sortState ref="B3:J11">
    <sortCondition ref="J2:J11"/>
  </sortState>
  <tableColumns count="9">
    <tableColumn id="1" xr3:uid="{00000000-0010-0000-0300-000001000000}" name="Univerzita" dataDxfId="8"/>
    <tableColumn id="7" xr3:uid="{00000000-0010-0000-0300-000007000000}" name="Body ženy" dataDxfId="7">
      <calculatedColumnFormula>SUMIF(Tabulka167[Univerzita],Tabulka1678[[#This Row],[Univerzita]],Tabulka167[Body ženy]) + SUMIF(Tabulka16[Univerzita],Tabulka1678[[#This Row],[Univerzita]],Tabulka16[Body ženy]) + SUMIF(Tabulka1[Univerzita],Tabulka1678[[#This Row],[Univerzita]],Tabulka1[Body ženy])</calculatedColumnFormula>
    </tableColumn>
    <tableColumn id="6" xr3:uid="{00000000-0010-0000-0300-000006000000}" name="Pořadí ženy" dataDxfId="6">
      <calculatedColumnFormula>_xlfn.RANK.EQ(C3,$C$3:$C$11)</calculatedColumnFormula>
    </tableColumn>
    <tableColumn id="5" xr3:uid="{00000000-0010-0000-0300-000005000000}" name="Body muži" dataDxfId="5">
      <calculatedColumnFormula>SUMIF(Tabulka167[Univerzita],Tabulka1678[[#This Row],[Univerzita]],Tabulka167[Body muži]) + SUMIF(Tabulka16[Univerzita],Tabulka1678[[#This Row],[Univerzita]],Tabulka16[Body muži]) + SUMIF(Tabulka1[Univerzita],Tabulka1678[[#This Row],[Univerzita]],Tabulka1[Body muži])</calculatedColumnFormula>
    </tableColumn>
    <tableColumn id="4" xr3:uid="{00000000-0010-0000-0300-000004000000}" name="Pořadí muži" dataDxfId="4">
      <calculatedColumnFormula>_xlfn.RANK.EQ(E3,$E$3:$E$11)</calculatedColumnFormula>
    </tableColumn>
    <tableColumn id="10" xr3:uid="{00000000-0010-0000-0300-00000A000000}" name="Body mix" dataDxfId="3">
      <calculatedColumnFormula>SUMIF(Tabulka167[Univerzita],Tabulka1678[[#This Row],[Univerzita]],Tabulka167[Body mix]) + SUMIF(Tabulka16[Univerzita],Tabulka1678[[#This Row],[Univerzita]],Tabulka16[Body mix]) + SUMIF(Tabulka1[Univerzita],Tabulka1678[[#This Row],[Univerzita]],Tabulka1[Body mix])</calculatedColumnFormula>
    </tableColumn>
    <tableColumn id="9" xr3:uid="{00000000-0010-0000-0300-000009000000}" name="Pořadí mix" dataDxfId="2">
      <calculatedColumnFormula>_xlfn.RANK.EQ(G3,$G$3:$G$11)</calculatedColumnFormula>
    </tableColumn>
    <tableColumn id="2" xr3:uid="{00000000-0010-0000-0300-000002000000}" name="Body celkem" dataDxfId="1">
      <calculatedColumnFormula>SUMIF(Tabulka167[Univerzita],Tabulka1678[[#This Row],[Univerzita]],Tabulka167[Body celkem]) + SUMIF(Tabulka16[Univerzita],Tabulka1678[[#This Row],[Univerzita]],Tabulka16[Body celkem]) + SUMIF(Tabulka1[Univerzita],Tabulka1678[[#This Row],[Univerzita]],Tabulka1[Body celkem])</calculatedColumnFormula>
    </tableColumn>
    <tableColumn id="3" xr3:uid="{00000000-0010-0000-0300-000003000000}" name="Pořadí" dataDxfId="0">
      <calculatedColumnFormula>_xlfn.RANK.EQ(I3,$I$3:$I$11)</calculatedColumnFormula>
    </tableColumn>
  </tableColumns>
  <tableStyleInfo name="TableStyleMedium14" showFirstColumn="0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3EF9F3-96E1-4258-A434-44A03314D748}" name="Tabulka2" displayName="Tabulka2" ref="O2:Q11" totalsRowShown="0">
  <autoFilter ref="O2:Q11" xr:uid="{049455C5-E996-4BD9-A081-E8D565A5BC05}"/>
  <tableColumns count="3">
    <tableColumn id="1" xr3:uid="{EE0347B0-B6CC-4E0A-A056-FB56C296135D}" name="Univerzita">
      <calculatedColumnFormula>Tabulka1678[[#This Row],[Univerzita]]</calculatedColumnFormula>
    </tableColumn>
    <tableColumn id="2" xr3:uid="{629F7A6B-EDE2-4C6C-8FBF-2E3365961A69}" name="Body">
      <calculatedColumnFormula>Tabulka1678[[#This Row],[Body celkem]]</calculatedColumnFormula>
    </tableColumn>
    <tableColumn id="3" xr3:uid="{CA4B5379-BC58-4416-9D24-E410E12E57DA}" name="Pořadí">
      <calculatedColumnFormula>Tabulka1678[[#This Row],[Pořadí]]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2:R177"/>
  <sheetViews>
    <sheetView zoomScaleNormal="100" workbookViewId="0">
      <selection activeCell="F6" sqref="F6"/>
    </sheetView>
  </sheetViews>
  <sheetFormatPr defaultColWidth="8.88671875" defaultRowHeight="14.4"/>
  <cols>
    <col min="3" max="3" width="82.33203125" customWidth="1"/>
    <col min="4" max="4" width="11.109375" customWidth="1"/>
    <col min="5" max="5" width="5.44140625" customWidth="1"/>
    <col min="6" max="6" width="6.44140625" customWidth="1"/>
    <col min="7" max="7" width="8.88671875" customWidth="1"/>
    <col min="8" max="8" width="12.44140625" customWidth="1"/>
    <col min="10" max="10" width="12.109375" customWidth="1"/>
    <col min="11" max="14" width="8.44140625" style="3" customWidth="1"/>
    <col min="15" max="16" width="8.44140625" style="3" hidden="1" customWidth="1"/>
    <col min="17" max="17" width="8.44140625" style="3" customWidth="1"/>
    <col min="18" max="18" width="8.44140625" customWidth="1"/>
  </cols>
  <sheetData>
    <row r="2" spans="2:18" ht="36.75" customHeight="1">
      <c r="C2" s="16" t="s">
        <v>0</v>
      </c>
      <c r="J2" s="5" t="s">
        <v>1</v>
      </c>
      <c r="K2" s="7" t="s">
        <v>2</v>
      </c>
      <c r="L2" s="9" t="s">
        <v>3</v>
      </c>
      <c r="M2" s="7" t="s">
        <v>4</v>
      </c>
      <c r="N2" s="9" t="s">
        <v>5</v>
      </c>
      <c r="O2" s="12" t="s">
        <v>6</v>
      </c>
      <c r="P2" s="12" t="s">
        <v>7</v>
      </c>
      <c r="Q2" s="8" t="s">
        <v>8</v>
      </c>
      <c r="R2" s="4" t="s">
        <v>9</v>
      </c>
    </row>
    <row r="3" spans="2:18" ht="22.5" customHeight="1">
      <c r="B3" t="s">
        <v>10</v>
      </c>
      <c r="J3" t="s">
        <v>11</v>
      </c>
      <c r="K3" s="14">
        <f>SUMIFS($F:$F,$D:$D,Tabulka1[[#This Row],[Univerzita]],$G:$G,"ž")</f>
        <v>0</v>
      </c>
      <c r="L3" s="18">
        <f t="shared" ref="L3:L11" si="0">_xlfn.RANK.EQ(K3,$K$3:$K$11)</f>
        <v>6</v>
      </c>
      <c r="M3" s="14">
        <f>SUMIFS($F:$F,$D:$D,Tabulka1[[#This Row],[Univerzita]],$G:$G,"m")</f>
        <v>0</v>
      </c>
      <c r="N3" s="18">
        <f t="shared" ref="N3:N11" si="1">_xlfn.RANK.EQ(M3,$M$3:$M$11)</f>
        <v>5</v>
      </c>
      <c r="O3" s="14">
        <f>SUMIFS($F:$F,$D:$D,Tabulka1[[#This Row],[Univerzita]],$G:$G,"x")</f>
        <v>0</v>
      </c>
      <c r="P3" s="19">
        <f t="shared" ref="P3:P11" si="2">_xlfn.RANK.EQ(O3,$O$3:$O$11)</f>
        <v>1</v>
      </c>
      <c r="Q3" s="6">
        <f>SUMIF($D:D,J3,$F:F)</f>
        <v>0</v>
      </c>
      <c r="R3" s="15">
        <f t="shared" ref="R3:R11" si="3">_xlfn.RANK.EQ(Q3,$Q$3:$Q$11)</f>
        <v>7</v>
      </c>
    </row>
    <row r="4" spans="2:18" ht="22.5" customHeight="1">
      <c r="B4" t="s">
        <v>9</v>
      </c>
      <c r="C4" t="s">
        <v>12</v>
      </c>
      <c r="D4" t="s">
        <v>1</v>
      </c>
      <c r="E4" s="2" t="s">
        <v>13</v>
      </c>
      <c r="F4" s="2" t="s">
        <v>14</v>
      </c>
      <c r="H4" s="2" t="s">
        <v>15</v>
      </c>
      <c r="J4" t="s">
        <v>16</v>
      </c>
      <c r="K4" s="11">
        <f>SUMIFS($F:$F,$D:$D,Tabulka1[[#This Row],[Univerzita]],$G:$G,"ž")</f>
        <v>0</v>
      </c>
      <c r="L4" s="18">
        <f t="shared" si="0"/>
        <v>6</v>
      </c>
      <c r="M4" s="11">
        <f>SUMIFS($F:$F,$D:$D,Tabulka1[[#This Row],[Univerzita]],$G:$G,"m")</f>
        <v>0</v>
      </c>
      <c r="N4" s="18">
        <f t="shared" si="1"/>
        <v>5</v>
      </c>
      <c r="O4" s="11">
        <f>SUMIFS($F:$F,$D:$D,Tabulka1[[#This Row],[Univerzita]],$G:$G,"x")</f>
        <v>0</v>
      </c>
      <c r="P4" s="19">
        <f t="shared" si="2"/>
        <v>1</v>
      </c>
      <c r="Q4" s="6">
        <f>SUMIF($D:D,J4,$F:F)</f>
        <v>0</v>
      </c>
      <c r="R4" s="15">
        <f t="shared" si="3"/>
        <v>7</v>
      </c>
    </row>
    <row r="5" spans="2:18" ht="22.5" customHeight="1">
      <c r="B5">
        <v>1</v>
      </c>
      <c r="C5" s="2" t="s">
        <v>17</v>
      </c>
      <c r="D5" t="s">
        <v>18</v>
      </c>
      <c r="E5" s="13">
        <f t="shared" ref="E5:E11" si="4">MIN(MAX($B$5:$B$11),12)-IF(B5=1,B5-1,B5)+1</f>
        <v>8</v>
      </c>
      <c r="F5">
        <f>E5*(MID($B$3,6,1)-H5+IF(OR(MID($B$3,7,1) = "+",MID($B$3,8,1) = "+"),1,0))</f>
        <v>72</v>
      </c>
      <c r="G5" s="10" t="str">
        <f>MID($B$3,1,1)</f>
        <v>ž</v>
      </c>
      <c r="J5" t="s">
        <v>18</v>
      </c>
      <c r="K5" s="14">
        <f>SUMIFS($F:$F,$D:$D,Tabulka1[[#This Row],[Univerzita]],$G:$G,"ž")</f>
        <v>144</v>
      </c>
      <c r="L5" s="18">
        <f t="shared" si="0"/>
        <v>1</v>
      </c>
      <c r="M5" s="14">
        <f>SUMIFS($F:$F,$D:$D,Tabulka1[[#This Row],[Univerzita]],$G:$G,"m")</f>
        <v>54</v>
      </c>
      <c r="N5" s="18">
        <f t="shared" si="1"/>
        <v>1</v>
      </c>
      <c r="O5" s="14">
        <f>SUMIFS($F:$F,$D:$D,Tabulka1[[#This Row],[Univerzita]],$G:$G,"x")</f>
        <v>0</v>
      </c>
      <c r="P5" s="19">
        <f t="shared" si="2"/>
        <v>1</v>
      </c>
      <c r="Q5" s="6">
        <f>SUMIF($D:D,J5,$F:F)</f>
        <v>198</v>
      </c>
      <c r="R5" s="15">
        <f t="shared" si="3"/>
        <v>1</v>
      </c>
    </row>
    <row r="6" spans="2:18" ht="22.5" customHeight="1">
      <c r="B6">
        <v>2</v>
      </c>
      <c r="C6" s="2" t="s">
        <v>19</v>
      </c>
      <c r="D6" t="s">
        <v>20</v>
      </c>
      <c r="E6" s="13">
        <f t="shared" si="4"/>
        <v>6</v>
      </c>
      <c r="F6">
        <f t="shared" ref="F6:F11" si="5">E6*(MID($B$3,6,1)-H6+IF(OR(MID($B$3,7,1) = "+",MID($B$3,8,1) = "+"),1,0))</f>
        <v>54</v>
      </c>
      <c r="G6" s="10" t="str">
        <f t="shared" ref="G6:G11" si="6">MID($B$3,1,1)</f>
        <v>ž</v>
      </c>
      <c r="J6" t="s">
        <v>21</v>
      </c>
      <c r="K6" s="11">
        <f>SUMIFS($F:$F,$D:$D,Tabulka1[[#This Row],[Univerzita]],$G:$G,"ž")</f>
        <v>0</v>
      </c>
      <c r="L6" s="18">
        <f t="shared" si="0"/>
        <v>6</v>
      </c>
      <c r="M6" s="11">
        <f>SUMIFS($F:$F,$D:$D,Tabulka1[[#This Row],[Univerzita]],$G:$G,"m")</f>
        <v>0</v>
      </c>
      <c r="N6" s="18">
        <f t="shared" si="1"/>
        <v>5</v>
      </c>
      <c r="O6" s="11">
        <f>SUMIFS($F:$F,$D:$D,Tabulka1[[#This Row],[Univerzita]],$G:$G,"x")</f>
        <v>0</v>
      </c>
      <c r="P6" s="19">
        <f t="shared" si="2"/>
        <v>1</v>
      </c>
      <c r="Q6" s="6">
        <f>SUMIF($D:D,J6,$F:F)</f>
        <v>0</v>
      </c>
      <c r="R6" s="15">
        <f t="shared" si="3"/>
        <v>7</v>
      </c>
    </row>
    <row r="7" spans="2:18" ht="22.5" customHeight="1">
      <c r="B7">
        <v>3</v>
      </c>
      <c r="C7" s="2" t="s">
        <v>22</v>
      </c>
      <c r="D7" t="s">
        <v>18</v>
      </c>
      <c r="E7" s="13">
        <f t="shared" si="4"/>
        <v>5</v>
      </c>
      <c r="F7">
        <f t="shared" si="5"/>
        <v>45</v>
      </c>
      <c r="G7" s="10" t="str">
        <f t="shared" si="6"/>
        <v>ž</v>
      </c>
      <c r="J7" t="s">
        <v>23</v>
      </c>
      <c r="K7" s="14">
        <f>SUMIFS($F:$F,$D:$D,Tabulka1[[#This Row],[Univerzita]],$G:$G,"ž")</f>
        <v>9</v>
      </c>
      <c r="L7" s="18">
        <f t="shared" si="0"/>
        <v>5</v>
      </c>
      <c r="M7" s="14">
        <f>SUMIFS($F:$F,$D:$D,Tabulka1[[#This Row],[Univerzita]],$G:$G,"m")</f>
        <v>0</v>
      </c>
      <c r="N7" s="18">
        <f t="shared" si="1"/>
        <v>5</v>
      </c>
      <c r="O7" s="14">
        <f>SUMIFS($F:$F,$D:$D,Tabulka1[[#This Row],[Univerzita]],$G:$G,"x")</f>
        <v>0</v>
      </c>
      <c r="P7" s="19">
        <f t="shared" si="2"/>
        <v>1</v>
      </c>
      <c r="Q7" s="6">
        <f>SUMIF($D:D,J7,$F:F)</f>
        <v>9</v>
      </c>
      <c r="R7" s="15">
        <f t="shared" si="3"/>
        <v>6</v>
      </c>
    </row>
    <row r="8" spans="2:18" ht="22.5" customHeight="1">
      <c r="B8">
        <v>4</v>
      </c>
      <c r="C8" s="2" t="s">
        <v>24</v>
      </c>
      <c r="D8" t="s">
        <v>25</v>
      </c>
      <c r="E8" s="13">
        <f t="shared" si="4"/>
        <v>4</v>
      </c>
      <c r="F8">
        <f t="shared" si="5"/>
        <v>36</v>
      </c>
      <c r="G8" s="10" t="str">
        <f t="shared" si="6"/>
        <v>ž</v>
      </c>
      <c r="J8" t="s">
        <v>26</v>
      </c>
      <c r="K8" s="11">
        <f>SUMIFS($F:$F,$D:$D,Tabulka1[[#This Row],[Univerzita]],$G:$G,"ž")</f>
        <v>0</v>
      </c>
      <c r="L8" s="18">
        <f t="shared" si="0"/>
        <v>6</v>
      </c>
      <c r="M8" s="11">
        <f>SUMIFS($F:$F,$D:$D,Tabulka1[[#This Row],[Univerzita]],$G:$G,"m")</f>
        <v>18</v>
      </c>
      <c r="N8" s="18">
        <f t="shared" si="1"/>
        <v>4</v>
      </c>
      <c r="O8" s="11">
        <f>SUMIFS($F:$F,$D:$D,Tabulka1[[#This Row],[Univerzita]],$G:$G,"x")</f>
        <v>0</v>
      </c>
      <c r="P8" s="19">
        <f t="shared" si="2"/>
        <v>1</v>
      </c>
      <c r="Q8" s="6">
        <f>SUMIF($D:D,J8,$F:F)</f>
        <v>18</v>
      </c>
      <c r="R8" s="15">
        <f t="shared" si="3"/>
        <v>4</v>
      </c>
    </row>
    <row r="9" spans="2:18" ht="22.5" customHeight="1">
      <c r="B9">
        <v>5</v>
      </c>
      <c r="C9" s="2" t="s">
        <v>27</v>
      </c>
      <c r="D9" t="s">
        <v>18</v>
      </c>
      <c r="E9" s="13">
        <f t="shared" si="4"/>
        <v>3</v>
      </c>
      <c r="F9">
        <f t="shared" si="5"/>
        <v>27</v>
      </c>
      <c r="G9" s="10" t="str">
        <f t="shared" si="6"/>
        <v>ž</v>
      </c>
      <c r="J9" t="s">
        <v>20</v>
      </c>
      <c r="K9" s="14">
        <f>SUMIFS($F:$F,$D:$D,Tabulka1[[#This Row],[Univerzita]],$G:$G,"ž")</f>
        <v>54</v>
      </c>
      <c r="L9" s="18">
        <f t="shared" si="0"/>
        <v>2</v>
      </c>
      <c r="M9" s="14">
        <f>SUMIFS($F:$F,$D:$D,Tabulka1[[#This Row],[Univerzita]],$G:$G,"m")</f>
        <v>27</v>
      </c>
      <c r="N9" s="18">
        <f t="shared" si="1"/>
        <v>3</v>
      </c>
      <c r="O9" s="14">
        <f>SUMIFS($F:$F,$D:$D,Tabulka1[[#This Row],[Univerzita]],$G:$G,"x")</f>
        <v>0</v>
      </c>
      <c r="P9" s="19">
        <f t="shared" si="2"/>
        <v>1</v>
      </c>
      <c r="Q9" s="6">
        <f>SUMIF($D:D,J9,$F:F)</f>
        <v>81</v>
      </c>
      <c r="R9" s="15">
        <f t="shared" si="3"/>
        <v>2</v>
      </c>
    </row>
    <row r="10" spans="2:18" ht="22.5" customHeight="1">
      <c r="B10">
        <v>6</v>
      </c>
      <c r="C10" s="2" t="s">
        <v>28</v>
      </c>
      <c r="D10" t="s">
        <v>29</v>
      </c>
      <c r="E10" s="13">
        <f t="shared" si="4"/>
        <v>2</v>
      </c>
      <c r="F10">
        <f t="shared" si="5"/>
        <v>18</v>
      </c>
      <c r="G10" s="10" t="str">
        <f t="shared" si="6"/>
        <v>ž</v>
      </c>
      <c r="J10" t="s">
        <v>29</v>
      </c>
      <c r="K10" s="11">
        <f>SUMIFS($F:$F,$D:$D,Tabulka1[[#This Row],[Univerzita]],$G:$G,"ž")</f>
        <v>18</v>
      </c>
      <c r="L10" s="18">
        <f t="shared" si="0"/>
        <v>4</v>
      </c>
      <c r="M10" s="11">
        <f>SUMIFS($F:$F,$D:$D,Tabulka1[[#This Row],[Univerzita]],$G:$G,"m")</f>
        <v>0</v>
      </c>
      <c r="N10" s="18">
        <f t="shared" si="1"/>
        <v>5</v>
      </c>
      <c r="O10" s="11">
        <f>SUMIFS($F:$F,$D:$D,Tabulka1[[#This Row],[Univerzita]],$G:$G,"x")</f>
        <v>0</v>
      </c>
      <c r="P10" s="19">
        <f t="shared" si="2"/>
        <v>1</v>
      </c>
      <c r="Q10" s="6">
        <f>SUMIF($D:D,J10,$F:F)</f>
        <v>18</v>
      </c>
      <c r="R10" s="15">
        <f t="shared" si="3"/>
        <v>4</v>
      </c>
    </row>
    <row r="11" spans="2:18" ht="22.5" customHeight="1">
      <c r="B11">
        <v>7</v>
      </c>
      <c r="C11" s="2" t="s">
        <v>30</v>
      </c>
      <c r="D11" t="s">
        <v>23</v>
      </c>
      <c r="E11" s="13">
        <f t="shared" si="4"/>
        <v>1</v>
      </c>
      <c r="F11">
        <f t="shared" si="5"/>
        <v>9</v>
      </c>
      <c r="G11" s="10" t="str">
        <f t="shared" si="6"/>
        <v>ž</v>
      </c>
      <c r="J11" t="s">
        <v>25</v>
      </c>
      <c r="K11" s="14">
        <f>SUMIFS($F:$F,$D:$D,Tabulka1[[#This Row],[Univerzita]],$G:$G,"ž")</f>
        <v>36</v>
      </c>
      <c r="L11" s="18">
        <f t="shared" si="0"/>
        <v>3</v>
      </c>
      <c r="M11" s="14">
        <f>SUMIFS($F:$F,$D:$D,Tabulka1[[#This Row],[Univerzita]],$G:$G,"m")</f>
        <v>45</v>
      </c>
      <c r="N11" s="18">
        <f t="shared" si="1"/>
        <v>2</v>
      </c>
      <c r="O11" s="14">
        <f>SUMIFS($F:$F,$D:$D,Tabulka1[[#This Row],[Univerzita]],$G:$G,"x")</f>
        <v>0</v>
      </c>
      <c r="P11" s="19">
        <f t="shared" si="2"/>
        <v>1</v>
      </c>
      <c r="Q11" s="6">
        <f>SUMIF($D:D,J11,$F:F)</f>
        <v>81</v>
      </c>
      <c r="R11" s="15">
        <f t="shared" si="3"/>
        <v>2</v>
      </c>
    </row>
    <row r="12" spans="2:18" ht="22.5" customHeight="1">
      <c r="C12" s="2"/>
      <c r="E12" s="13"/>
      <c r="G12" s="10"/>
      <c r="K12"/>
      <c r="L12"/>
      <c r="M12"/>
      <c r="N12"/>
      <c r="O12"/>
      <c r="P12"/>
      <c r="Q12"/>
    </row>
    <row r="13" spans="2:18" ht="22.5" customHeight="1">
      <c r="B13" t="s">
        <v>31</v>
      </c>
    </row>
    <row r="14" spans="2:18" ht="22.5" customHeight="1">
      <c r="B14" t="s">
        <v>9</v>
      </c>
      <c r="C14" t="s">
        <v>12</v>
      </c>
      <c r="D14" t="s">
        <v>1</v>
      </c>
      <c r="E14" s="2" t="s">
        <v>13</v>
      </c>
      <c r="F14" s="2" t="s">
        <v>14</v>
      </c>
    </row>
    <row r="15" spans="2:18" ht="22.5" customHeight="1">
      <c r="B15">
        <v>1</v>
      </c>
      <c r="C15" s="23" t="s">
        <v>32</v>
      </c>
      <c r="D15" s="24" t="s">
        <v>18</v>
      </c>
      <c r="E15" s="13">
        <f>MIN(MAX($B$15:$B$24),12)-IF(B15=1,B15-1,B15)+1</f>
        <v>6</v>
      </c>
      <c r="F15">
        <f>E15*(MID($B$13,6,1)-H15+IF(OR(MID($B$13,7,1) = "+",MID($B$13,8,1) = "+"),1,0))</f>
        <v>54</v>
      </c>
      <c r="G15" s="10" t="str">
        <f>MID($B$13,1,1)</f>
        <v>m</v>
      </c>
    </row>
    <row r="16" spans="2:18" ht="22.5" customHeight="1">
      <c r="B16">
        <v>2</v>
      </c>
      <c r="C16" s="23" t="s">
        <v>33</v>
      </c>
      <c r="D16" s="24" t="s">
        <v>25</v>
      </c>
      <c r="E16" s="13">
        <f>MIN(MAX($B$15:$B$24),12)-IF(B16=1,B16-1,B16)+1</f>
        <v>4</v>
      </c>
      <c r="F16">
        <f>E16*(MID($B$13,6,1)-H16+IF(OR(MID($B$13,7,1) = "+",MID($B$13,8,1) = "+"),1,0))</f>
        <v>36</v>
      </c>
      <c r="G16" s="10" t="str">
        <f>MID($B$13,1,1)</f>
        <v>m</v>
      </c>
    </row>
    <row r="17" spans="2:7" ht="22.5" customHeight="1">
      <c r="B17">
        <v>3</v>
      </c>
      <c r="C17" s="23" t="s">
        <v>34</v>
      </c>
      <c r="D17" s="24" t="s">
        <v>20</v>
      </c>
      <c r="E17" s="13">
        <f>MIN(MAX($B$15:$B$24),12)-IF(B17=1,B17-1,B17)+1</f>
        <v>3</v>
      </c>
      <c r="F17">
        <f>E17*(MID($B$13,6,1)-H17+IF(OR(MID($B$13,7,1) = "+",MID($B$13,8,1) = "+"),1,0))</f>
        <v>27</v>
      </c>
      <c r="G17" s="10" t="str">
        <f>MID($B$13,1,1)</f>
        <v>m</v>
      </c>
    </row>
    <row r="18" spans="2:7" ht="22.5" customHeight="1">
      <c r="B18">
        <v>4</v>
      </c>
      <c r="C18" s="23" t="s">
        <v>35</v>
      </c>
      <c r="D18" s="24" t="s">
        <v>26</v>
      </c>
      <c r="E18" s="13">
        <f>MIN(MAX($B$15:$B$24),12)-IF(B18=1,B18-1,B18)+1</f>
        <v>2</v>
      </c>
      <c r="F18">
        <f>E18*(MID($B$13,6,1)-H18+IF(OR(MID($B$13,7,1) = "+",MID($B$13,8,1) = "+"),1,0))</f>
        <v>18</v>
      </c>
      <c r="G18" s="10" t="str">
        <f>MID($B$13,1,1)</f>
        <v>m</v>
      </c>
    </row>
    <row r="19" spans="2:7" ht="22.5" customHeight="1">
      <c r="B19">
        <v>5</v>
      </c>
      <c r="C19" s="23" t="s">
        <v>36</v>
      </c>
      <c r="D19" s="24" t="s">
        <v>25</v>
      </c>
      <c r="E19" s="13">
        <f>MIN(MAX($B$15:$B$24),12)-IF(B19=1,B19-1,B19)+1</f>
        <v>1</v>
      </c>
      <c r="F19">
        <f>E19*(MID($B$13,6,1)-H19+IF(OR(MID($B$13,7,1) = "+",MID($B$13,8,1) = "+"),1,0))</f>
        <v>9</v>
      </c>
      <c r="G19" s="10" t="str">
        <f>MID($B$13,1,1)</f>
        <v>m</v>
      </c>
    </row>
    <row r="20" spans="2:7" ht="22.5" customHeight="1">
      <c r="C20" s="2"/>
      <c r="E20" s="13"/>
      <c r="G20" s="10"/>
    </row>
    <row r="21" spans="2:7" ht="22.5" customHeight="1">
      <c r="C21" s="2"/>
      <c r="E21" s="13"/>
      <c r="G21" s="10"/>
    </row>
    <row r="22" spans="2:7" ht="22.5" customHeight="1">
      <c r="C22" s="2"/>
      <c r="E22" s="13"/>
      <c r="G22" s="10"/>
    </row>
    <row r="23" spans="2:7" ht="22.5" customHeight="1">
      <c r="C23" s="2"/>
      <c r="E23" s="13"/>
      <c r="G23" s="10"/>
    </row>
    <row r="24" spans="2:7" ht="22.5" customHeight="1">
      <c r="C24" s="2"/>
      <c r="E24" s="13"/>
      <c r="G24" s="10"/>
    </row>
    <row r="25" spans="2:7" ht="22.5" customHeight="1"/>
    <row r="26" spans="2:7" ht="22.5" customHeight="1"/>
    <row r="27" spans="2:7" ht="22.5" customHeight="1">
      <c r="E27" s="2"/>
      <c r="F27" s="2"/>
    </row>
    <row r="28" spans="2:7" ht="22.5" customHeight="1">
      <c r="C28" s="2"/>
      <c r="E28" s="13"/>
      <c r="G28" s="10"/>
    </row>
    <row r="29" spans="2:7" ht="22.5" customHeight="1">
      <c r="C29" s="17"/>
    </row>
    <row r="30" spans="2:7" ht="22.5" customHeight="1"/>
    <row r="31" spans="2:7" ht="22.5" customHeight="1"/>
    <row r="32" spans="2:7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</sheetData>
  <pageMargins left="0.7" right="0.7" top="0.75" bottom="0.75" header="0.3" footer="0.3"/>
  <pageSetup paperSize="9" orientation="landscape" horizontalDpi="0" verticalDpi="0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R148"/>
  <sheetViews>
    <sheetView topLeftCell="A30" workbookViewId="0">
      <selection activeCell="C23" sqref="C23"/>
    </sheetView>
  </sheetViews>
  <sheetFormatPr defaultColWidth="8.88671875" defaultRowHeight="14.4"/>
  <cols>
    <col min="1" max="2" width="9.109375" customWidth="1"/>
    <col min="3" max="3" width="64.44140625" customWidth="1"/>
    <col min="4" max="4" width="11.109375" customWidth="1"/>
    <col min="5" max="5" width="5.44140625" customWidth="1"/>
    <col min="6" max="6" width="6.44140625" customWidth="1"/>
    <col min="7" max="7" width="8.88671875" customWidth="1"/>
    <col min="8" max="8" width="10.88671875" customWidth="1"/>
    <col min="9" max="9" width="9.109375" customWidth="1"/>
    <col min="10" max="10" width="12.109375" customWidth="1"/>
    <col min="11" max="18" width="8.44140625" customWidth="1"/>
  </cols>
  <sheetData>
    <row r="2" spans="2:18" ht="36.75" customHeight="1">
      <c r="C2" s="16" t="s">
        <v>37</v>
      </c>
      <c r="J2" s="5" t="s">
        <v>1</v>
      </c>
      <c r="K2" s="7" t="s">
        <v>2</v>
      </c>
      <c r="L2" s="9" t="s">
        <v>3</v>
      </c>
      <c r="M2" s="7" t="s">
        <v>4</v>
      </c>
      <c r="N2" s="9" t="s">
        <v>5</v>
      </c>
      <c r="O2" s="12" t="s">
        <v>6</v>
      </c>
      <c r="P2" s="12" t="s">
        <v>7</v>
      </c>
      <c r="Q2" s="8" t="s">
        <v>8</v>
      </c>
      <c r="R2" s="4" t="s">
        <v>9</v>
      </c>
    </row>
    <row r="3" spans="2:18" ht="22.5" customHeight="1">
      <c r="B3" t="s">
        <v>38</v>
      </c>
      <c r="J3" t="s">
        <v>18</v>
      </c>
      <c r="K3" s="14">
        <f>SUMIFS($F:$F,$D:$D,Tabulka16[[#This Row],[Univerzita]],$G:$G,"ž")</f>
        <v>28</v>
      </c>
      <c r="L3" s="18">
        <f t="shared" ref="L3:L11" si="0">_xlfn.RANK.EQ(K3,$K$3:$K$11)</f>
        <v>2</v>
      </c>
      <c r="M3" s="14">
        <f>SUMIFS($F:$F,$D:$D,Tabulka16[[#This Row],[Univerzita]],$G:$G,"m")</f>
        <v>34</v>
      </c>
      <c r="N3" s="18">
        <f t="shared" ref="N3:N11" si="1">_xlfn.RANK.EQ(M3,$M$3:$M$11)</f>
        <v>2</v>
      </c>
      <c r="O3" s="14">
        <f>SUMIFS($F:$F,$D:$D,Tabulka16[[#This Row],[Univerzita]],$G:$G,"x")</f>
        <v>50</v>
      </c>
      <c r="P3" s="18">
        <f t="shared" ref="P3:P11" si="2">_xlfn.RANK.EQ(O3,$O$3:$O$11)</f>
        <v>1</v>
      </c>
      <c r="Q3" s="6">
        <f>SUMIF($D:D,J3,$F:F)</f>
        <v>112</v>
      </c>
      <c r="R3" s="15">
        <f t="shared" ref="R3:R11" si="3">_xlfn.RANK.EQ(Q3,$Q$3:$Q$11)</f>
        <v>1</v>
      </c>
    </row>
    <row r="4" spans="2:18" ht="22.5" customHeight="1">
      <c r="B4" t="s">
        <v>9</v>
      </c>
      <c r="C4" t="s">
        <v>12</v>
      </c>
      <c r="D4" t="s">
        <v>1</v>
      </c>
      <c r="E4" s="2" t="s">
        <v>13</v>
      </c>
      <c r="F4" s="2" t="s">
        <v>14</v>
      </c>
      <c r="H4" s="2" t="s">
        <v>15</v>
      </c>
      <c r="J4" t="s">
        <v>16</v>
      </c>
      <c r="K4" s="11">
        <f>SUMIFS($F:$F,$D:$D,Tabulka16[[#This Row],[Univerzita]],$G:$G,"ž")</f>
        <v>35</v>
      </c>
      <c r="L4" s="18">
        <f t="shared" si="0"/>
        <v>1</v>
      </c>
      <c r="M4" s="11">
        <f>SUMIFS($F:$F,$D:$D,Tabulka16[[#This Row],[Univerzita]],$G:$G,"m")</f>
        <v>1</v>
      </c>
      <c r="N4" s="18">
        <f t="shared" si="1"/>
        <v>6</v>
      </c>
      <c r="O4" s="11">
        <f>SUMIFS($F:$F,$D:$D,Tabulka16[[#This Row],[Univerzita]],$G:$G,"x")</f>
        <v>10</v>
      </c>
      <c r="P4" s="19">
        <f t="shared" si="2"/>
        <v>4</v>
      </c>
      <c r="Q4" s="6">
        <f>SUMIF($D:D,J4,$F:F)</f>
        <v>46</v>
      </c>
      <c r="R4" s="15">
        <f t="shared" si="3"/>
        <v>2</v>
      </c>
    </row>
    <row r="5" spans="2:18" ht="22.5" customHeight="1">
      <c r="B5">
        <v>1</v>
      </c>
      <c r="C5" s="21" t="s">
        <v>39</v>
      </c>
      <c r="D5" t="s">
        <v>11</v>
      </c>
      <c r="E5" s="13">
        <f t="shared" ref="E5:E10" si="4">MIN(MAX($B$5:$B$11),12)-IF(B5=1,B5-1,B5)+1</f>
        <v>7</v>
      </c>
      <c r="F5">
        <f>E5*(MID($B$3,6,1)-H5+IF(OR(MID($B$3,7,1) = "+",MID($B$3,8,1) = "+"),1,0))</f>
        <v>7</v>
      </c>
      <c r="G5" s="10" t="str">
        <f>MID($B$3,1,1)</f>
        <v>ž</v>
      </c>
      <c r="J5" t="s">
        <v>25</v>
      </c>
      <c r="K5" s="14">
        <f>SUMIFS($F:$F,$D:$D,Tabulka16[[#This Row],[Univerzita]],$G:$G,"ž")</f>
        <v>0</v>
      </c>
      <c r="L5" s="18">
        <f t="shared" si="0"/>
        <v>9</v>
      </c>
      <c r="M5" s="14">
        <f>SUMIFS($F:$F,$D:$D,Tabulka16[[#This Row],[Univerzita]],$G:$G,"m")</f>
        <v>46</v>
      </c>
      <c r="N5" s="18">
        <f t="shared" si="1"/>
        <v>1</v>
      </c>
      <c r="O5" s="14">
        <f>SUMIFS($F:$F,$D:$D,Tabulka16[[#This Row],[Univerzita]],$G:$G,"x")</f>
        <v>0</v>
      </c>
      <c r="P5" s="18">
        <f t="shared" si="2"/>
        <v>5</v>
      </c>
      <c r="Q5" s="6">
        <f>SUMIF($D:D,J5,$F:F)</f>
        <v>46</v>
      </c>
      <c r="R5" s="15">
        <f t="shared" si="3"/>
        <v>2</v>
      </c>
    </row>
    <row r="6" spans="2:18" ht="22.5" customHeight="1">
      <c r="B6">
        <v>2</v>
      </c>
      <c r="C6" s="21" t="s">
        <v>40</v>
      </c>
      <c r="D6" t="s">
        <v>16</v>
      </c>
      <c r="E6" s="13">
        <f t="shared" si="4"/>
        <v>5</v>
      </c>
      <c r="F6">
        <f t="shared" ref="F6:F10" si="5">E6*(MID($B$3,6,1)-H6+IF(OR(MID($B$3,7,1) = "+",MID($B$3,8,1) = "+"),1,0))</f>
        <v>5</v>
      </c>
      <c r="G6" s="10" t="str">
        <f t="shared" ref="G6:G10" si="6">MID($B$3,1,1)</f>
        <v>ž</v>
      </c>
      <c r="J6" t="s">
        <v>20</v>
      </c>
      <c r="K6" s="11">
        <f>SUMIFS($F:$F,$D:$D,Tabulka16[[#This Row],[Univerzita]],$G:$G,"ž")</f>
        <v>1</v>
      </c>
      <c r="L6" s="18">
        <f t="shared" si="0"/>
        <v>7</v>
      </c>
      <c r="M6" s="11">
        <f>SUMIFS($F:$F,$D:$D,Tabulka16[[#This Row],[Univerzita]],$G:$G,"m")</f>
        <v>5</v>
      </c>
      <c r="N6" s="18">
        <f t="shared" si="1"/>
        <v>4</v>
      </c>
      <c r="O6" s="11">
        <f>SUMIFS($F:$F,$D:$D,Tabulka16[[#This Row],[Univerzita]],$G:$G,"x")</f>
        <v>35</v>
      </c>
      <c r="P6" s="19">
        <f t="shared" si="2"/>
        <v>2</v>
      </c>
      <c r="Q6" s="6">
        <f>SUMIF($D:D,J6,$F:F)</f>
        <v>41</v>
      </c>
      <c r="R6" s="15">
        <f t="shared" si="3"/>
        <v>4</v>
      </c>
    </row>
    <row r="7" spans="2:18" ht="22.5" customHeight="1">
      <c r="B7">
        <v>3</v>
      </c>
      <c r="C7" s="21" t="s">
        <v>41</v>
      </c>
      <c r="D7" t="s">
        <v>18</v>
      </c>
      <c r="E7" s="13">
        <f t="shared" si="4"/>
        <v>4</v>
      </c>
      <c r="F7">
        <f t="shared" si="5"/>
        <v>4</v>
      </c>
      <c r="G7" s="10" t="str">
        <f t="shared" si="6"/>
        <v>ž</v>
      </c>
      <c r="J7" t="s">
        <v>26</v>
      </c>
      <c r="K7" s="14">
        <f>SUMIFS($F:$F,$D:$D,Tabulka16[[#This Row],[Univerzita]],$G:$G,"ž")</f>
        <v>1</v>
      </c>
      <c r="L7" s="18">
        <f t="shared" si="0"/>
        <v>7</v>
      </c>
      <c r="M7" s="14">
        <f>SUMIFS($F:$F,$D:$D,Tabulka16[[#This Row],[Univerzita]],$G:$G,"m")</f>
        <v>13</v>
      </c>
      <c r="N7" s="18">
        <f t="shared" si="1"/>
        <v>3</v>
      </c>
      <c r="O7" s="14">
        <f>SUMIFS($F:$F,$D:$D,Tabulka16[[#This Row],[Univerzita]],$G:$G,"x")</f>
        <v>15</v>
      </c>
      <c r="P7" s="18">
        <f t="shared" si="2"/>
        <v>3</v>
      </c>
      <c r="Q7" s="6">
        <f>SUMIF($D:D,J7,$F:F)</f>
        <v>29</v>
      </c>
      <c r="R7" s="15">
        <f t="shared" si="3"/>
        <v>5</v>
      </c>
    </row>
    <row r="8" spans="2:18" ht="22.5" customHeight="1">
      <c r="B8">
        <v>4</v>
      </c>
      <c r="C8" s="21" t="s">
        <v>42</v>
      </c>
      <c r="D8" t="s">
        <v>21</v>
      </c>
      <c r="E8" s="13">
        <f t="shared" si="4"/>
        <v>3</v>
      </c>
      <c r="F8">
        <f t="shared" si="5"/>
        <v>3</v>
      </c>
      <c r="G8" s="10" t="str">
        <f t="shared" si="6"/>
        <v>ž</v>
      </c>
      <c r="J8" t="s">
        <v>11</v>
      </c>
      <c r="K8" s="11">
        <f>SUMIFS($F:$F,$D:$D,Tabulka16[[#This Row],[Univerzita]],$G:$G,"ž")</f>
        <v>22</v>
      </c>
      <c r="L8" s="18">
        <f t="shared" si="0"/>
        <v>3</v>
      </c>
      <c r="M8" s="11">
        <f>SUMIFS($F:$F,$D:$D,Tabulka16[[#This Row],[Univerzita]],$G:$G,"m")</f>
        <v>0</v>
      </c>
      <c r="N8" s="18">
        <f t="shared" si="1"/>
        <v>7</v>
      </c>
      <c r="O8" s="11">
        <f>SUMIFS($F:$F,$D:$D,Tabulka16[[#This Row],[Univerzita]],$G:$G,"x")</f>
        <v>0</v>
      </c>
      <c r="P8" s="19">
        <f t="shared" si="2"/>
        <v>5</v>
      </c>
      <c r="Q8" s="6">
        <f>SUMIF($D:D,J8,$F:F)</f>
        <v>22</v>
      </c>
      <c r="R8" s="15">
        <f t="shared" si="3"/>
        <v>6</v>
      </c>
    </row>
    <row r="9" spans="2:18" ht="22.5" customHeight="1">
      <c r="B9">
        <v>5</v>
      </c>
      <c r="C9" s="21" t="s">
        <v>43</v>
      </c>
      <c r="D9" t="s">
        <v>23</v>
      </c>
      <c r="E9" s="13">
        <f t="shared" si="4"/>
        <v>2</v>
      </c>
      <c r="F9">
        <f t="shared" si="5"/>
        <v>2</v>
      </c>
      <c r="G9" s="10" t="str">
        <f t="shared" si="6"/>
        <v>ž</v>
      </c>
      <c r="J9" t="s">
        <v>29</v>
      </c>
      <c r="K9" s="14">
        <f>SUMIFS($F:$F,$D:$D,Tabulka16[[#This Row],[Univerzita]],$G:$G,"ž")</f>
        <v>10</v>
      </c>
      <c r="L9" s="18">
        <f t="shared" si="0"/>
        <v>4</v>
      </c>
      <c r="M9" s="14">
        <f>SUMIFS($F:$F,$D:$D,Tabulka16[[#This Row],[Univerzita]],$G:$G,"m")</f>
        <v>0</v>
      </c>
      <c r="N9" s="18">
        <f t="shared" si="1"/>
        <v>7</v>
      </c>
      <c r="O9" s="14">
        <f>SUMIFS($F:$F,$D:$D,Tabulka16[[#This Row],[Univerzita]],$G:$G,"x")</f>
        <v>0</v>
      </c>
      <c r="P9" s="18">
        <f t="shared" si="2"/>
        <v>5</v>
      </c>
      <c r="Q9" s="6">
        <f>SUMIF($D:D,J9,$F:F)</f>
        <v>10</v>
      </c>
      <c r="R9" s="15">
        <f t="shared" si="3"/>
        <v>7</v>
      </c>
    </row>
    <row r="10" spans="2:18" ht="22.5" customHeight="1">
      <c r="B10">
        <v>6</v>
      </c>
      <c r="C10" s="21" t="s">
        <v>44</v>
      </c>
      <c r="D10" t="s">
        <v>26</v>
      </c>
      <c r="E10" s="13">
        <f t="shared" si="4"/>
        <v>1</v>
      </c>
      <c r="F10">
        <f t="shared" si="5"/>
        <v>1</v>
      </c>
      <c r="G10" s="10" t="str">
        <f t="shared" si="6"/>
        <v>ž</v>
      </c>
      <c r="J10" t="s">
        <v>21</v>
      </c>
      <c r="K10" s="11">
        <f>SUMIFS($F:$F,$D:$D,Tabulka16[[#This Row],[Univerzita]],$G:$G,"ž")</f>
        <v>3</v>
      </c>
      <c r="L10" s="18">
        <f t="shared" si="0"/>
        <v>5</v>
      </c>
      <c r="M10" s="11">
        <f>SUMIFS($F:$F,$D:$D,Tabulka16[[#This Row],[Univerzita]],$G:$G,"m")</f>
        <v>3</v>
      </c>
      <c r="N10" s="18">
        <f t="shared" si="1"/>
        <v>5</v>
      </c>
      <c r="O10" s="11">
        <f>SUMIFS($F:$F,$D:$D,Tabulka16[[#This Row],[Univerzita]],$G:$G,"x")</f>
        <v>0</v>
      </c>
      <c r="P10" s="19">
        <f t="shared" si="2"/>
        <v>5</v>
      </c>
      <c r="Q10" s="6">
        <f>SUMIF($D:D,J10,$F:F)</f>
        <v>6</v>
      </c>
      <c r="R10" s="15">
        <f t="shared" si="3"/>
        <v>8</v>
      </c>
    </row>
    <row r="11" spans="2:18" ht="22.5" customHeight="1">
      <c r="E11" s="13"/>
      <c r="G11" s="10"/>
      <c r="J11" t="s">
        <v>23</v>
      </c>
      <c r="K11" s="14">
        <f>SUMIFS($F:$F,$D:$D,Tabulka16[[#This Row],[Univerzita]],$G:$G,"ž")</f>
        <v>2</v>
      </c>
      <c r="L11" s="18">
        <f t="shared" si="0"/>
        <v>6</v>
      </c>
      <c r="M11" s="14">
        <f>SUMIFS($F:$F,$D:$D,Tabulka16[[#This Row],[Univerzita]],$G:$G,"m")</f>
        <v>0</v>
      </c>
      <c r="N11" s="18">
        <f t="shared" si="1"/>
        <v>7</v>
      </c>
      <c r="O11" s="14">
        <f>SUMIFS($F:$F,$D:$D,Tabulka16[[#This Row],[Univerzita]],$G:$G,"x")</f>
        <v>0</v>
      </c>
      <c r="P11" s="18">
        <f t="shared" si="2"/>
        <v>5</v>
      </c>
      <c r="Q11" s="6">
        <f>SUMIF($D:D,J11,$F:F)</f>
        <v>2</v>
      </c>
      <c r="R11" s="15">
        <f t="shared" si="3"/>
        <v>9</v>
      </c>
    </row>
    <row r="12" spans="2:18" ht="22.5" customHeight="1">
      <c r="B12" t="s">
        <v>45</v>
      </c>
    </row>
    <row r="13" spans="2:18" ht="22.5" customHeight="1">
      <c r="B13" t="s">
        <v>9</v>
      </c>
      <c r="C13" t="s">
        <v>12</v>
      </c>
      <c r="D13" t="s">
        <v>1</v>
      </c>
      <c r="E13" s="2" t="s">
        <v>13</v>
      </c>
      <c r="F13" s="2" t="s">
        <v>14</v>
      </c>
    </row>
    <row r="14" spans="2:18" ht="22.5" customHeight="1">
      <c r="B14">
        <v>1</v>
      </c>
      <c r="C14" s="21" t="s">
        <v>46</v>
      </c>
      <c r="D14" t="s">
        <v>18</v>
      </c>
      <c r="E14" s="13">
        <f t="shared" ref="E14:E19" si="7">MIN(MAX($B$14:$B$19),12)-IF(B14=1,B14-1,B14)+1</f>
        <v>7</v>
      </c>
      <c r="F14">
        <f t="shared" ref="F14:F19" si="8">E14*(MID($B$12,6,1)-H14+IF(OR(MID($B$12,7,1) = "+",MID($B$12,8,1) = "+"),1,0))</f>
        <v>7</v>
      </c>
      <c r="G14" s="10" t="str">
        <f>MID($B$12,1,1)</f>
        <v>m</v>
      </c>
    </row>
    <row r="15" spans="2:18" ht="22.5" customHeight="1">
      <c r="B15">
        <v>2</v>
      </c>
      <c r="C15" s="21" t="s">
        <v>47</v>
      </c>
      <c r="D15" t="s">
        <v>20</v>
      </c>
      <c r="E15" s="13">
        <f t="shared" si="7"/>
        <v>5</v>
      </c>
      <c r="F15">
        <f t="shared" si="8"/>
        <v>5</v>
      </c>
      <c r="G15" s="10" t="str">
        <f t="shared" ref="G15:G19" si="9">MID($B$12,1,1)</f>
        <v>m</v>
      </c>
    </row>
    <row r="16" spans="2:18" ht="22.5" customHeight="1">
      <c r="B16">
        <v>3</v>
      </c>
      <c r="C16" s="21" t="s">
        <v>48</v>
      </c>
      <c r="D16" t="s">
        <v>18</v>
      </c>
      <c r="E16" s="13">
        <f t="shared" si="7"/>
        <v>4</v>
      </c>
      <c r="F16">
        <f t="shared" si="8"/>
        <v>4</v>
      </c>
      <c r="G16" s="10" t="str">
        <f t="shared" si="9"/>
        <v>m</v>
      </c>
    </row>
    <row r="17" spans="2:8" ht="22.5" customHeight="1">
      <c r="B17">
        <v>4</v>
      </c>
      <c r="C17" s="21" t="s">
        <v>49</v>
      </c>
      <c r="D17" t="s">
        <v>21</v>
      </c>
      <c r="E17" s="13">
        <f t="shared" si="7"/>
        <v>3</v>
      </c>
      <c r="F17">
        <f t="shared" si="8"/>
        <v>3</v>
      </c>
      <c r="G17" s="10" t="str">
        <f t="shared" si="9"/>
        <v>m</v>
      </c>
    </row>
    <row r="18" spans="2:8" ht="22.5" customHeight="1">
      <c r="B18">
        <v>5</v>
      </c>
      <c r="C18" s="21" t="s">
        <v>50</v>
      </c>
      <c r="D18" t="s">
        <v>26</v>
      </c>
      <c r="E18" s="13">
        <f t="shared" si="7"/>
        <v>2</v>
      </c>
      <c r="F18">
        <f t="shared" si="8"/>
        <v>2</v>
      </c>
      <c r="G18" s="10" t="str">
        <f t="shared" si="9"/>
        <v>m</v>
      </c>
    </row>
    <row r="19" spans="2:8" ht="22.5" customHeight="1">
      <c r="B19">
        <v>6</v>
      </c>
      <c r="C19" s="21" t="s">
        <v>51</v>
      </c>
      <c r="D19" t="s">
        <v>16</v>
      </c>
      <c r="E19" s="13">
        <f t="shared" si="7"/>
        <v>1</v>
      </c>
      <c r="F19">
        <f t="shared" si="8"/>
        <v>1</v>
      </c>
      <c r="G19" s="10" t="str">
        <f t="shared" si="9"/>
        <v>m</v>
      </c>
    </row>
    <row r="20" spans="2:8" ht="22.5" customHeight="1">
      <c r="E20" s="13"/>
      <c r="G20" s="10"/>
    </row>
    <row r="21" spans="2:8" ht="22.5" customHeight="1">
      <c r="B21" t="s">
        <v>52</v>
      </c>
    </row>
    <row r="22" spans="2:8" ht="22.5" customHeight="1">
      <c r="B22" t="s">
        <v>9</v>
      </c>
      <c r="C22" t="s">
        <v>12</v>
      </c>
      <c r="D22" t="s">
        <v>1</v>
      </c>
      <c r="E22" s="2" t="s">
        <v>13</v>
      </c>
      <c r="F22" s="2" t="s">
        <v>14</v>
      </c>
    </row>
    <row r="23" spans="2:8" ht="22.5" customHeight="1">
      <c r="B23">
        <v>1</v>
      </c>
      <c r="C23" s="2" t="s">
        <v>53</v>
      </c>
      <c r="D23" t="s">
        <v>16</v>
      </c>
      <c r="E23" s="13">
        <f t="shared" ref="E23:E28" si="10">MIN(MAX($B$23:$B$29),12)-IF(B23=1,B23-1,B23)+1</f>
        <v>6</v>
      </c>
      <c r="F23">
        <f t="shared" ref="F23:F28" si="11">E23*(MID($B$21,6,1)-H23+IF(OR(MID($B$21,7,1) = "+",MID($B$21,8,1) = "+"),1,0))</f>
        <v>30</v>
      </c>
      <c r="G23" s="10" t="s">
        <v>54</v>
      </c>
    </row>
    <row r="24" spans="2:8" ht="22.5" customHeight="1">
      <c r="B24">
        <v>2</v>
      </c>
      <c r="C24" s="2" t="s">
        <v>55</v>
      </c>
      <c r="D24" t="s">
        <v>18</v>
      </c>
      <c r="E24" s="13">
        <f t="shared" si="10"/>
        <v>4</v>
      </c>
      <c r="F24">
        <f t="shared" si="11"/>
        <v>20</v>
      </c>
      <c r="G24" s="10" t="s">
        <v>54</v>
      </c>
    </row>
    <row r="25" spans="2:8" ht="22.5" customHeight="1">
      <c r="B25">
        <v>3</v>
      </c>
      <c r="C25" s="2" t="s">
        <v>56</v>
      </c>
      <c r="D25" t="s">
        <v>11</v>
      </c>
      <c r="E25" s="13">
        <f t="shared" si="10"/>
        <v>3</v>
      </c>
      <c r="F25">
        <f t="shared" si="11"/>
        <v>15</v>
      </c>
      <c r="G25" s="10" t="s">
        <v>54</v>
      </c>
    </row>
    <row r="26" spans="2:8" ht="22.5" customHeight="1">
      <c r="B26">
        <v>4</v>
      </c>
      <c r="C26" s="2" t="s">
        <v>57</v>
      </c>
      <c r="D26" t="s">
        <v>29</v>
      </c>
      <c r="E26" s="13">
        <f t="shared" si="10"/>
        <v>2</v>
      </c>
      <c r="F26">
        <f t="shared" si="11"/>
        <v>10</v>
      </c>
      <c r="G26" s="10" t="s">
        <v>54</v>
      </c>
    </row>
    <row r="27" spans="2:8" ht="22.5" customHeight="1">
      <c r="B27">
        <v>5</v>
      </c>
      <c r="C27" s="2" t="s">
        <v>58</v>
      </c>
      <c r="D27" t="s">
        <v>18</v>
      </c>
      <c r="E27" s="13">
        <f t="shared" si="10"/>
        <v>1</v>
      </c>
      <c r="F27">
        <f t="shared" si="11"/>
        <v>4</v>
      </c>
      <c r="G27" s="10" t="s">
        <v>54</v>
      </c>
      <c r="H27">
        <v>1</v>
      </c>
    </row>
    <row r="28" spans="2:8" ht="22.5" customHeight="1">
      <c r="B28">
        <v>5</v>
      </c>
      <c r="C28" s="2" t="s">
        <v>59</v>
      </c>
      <c r="D28" t="s">
        <v>20</v>
      </c>
      <c r="E28" s="13">
        <f t="shared" si="10"/>
        <v>1</v>
      </c>
      <c r="F28">
        <f t="shared" si="11"/>
        <v>1</v>
      </c>
      <c r="G28" s="10" t="s">
        <v>54</v>
      </c>
      <c r="H28">
        <v>4</v>
      </c>
    </row>
    <row r="29" spans="2:8" ht="22.5" customHeight="1">
      <c r="C29" s="2"/>
      <c r="E29" s="13"/>
      <c r="G29" s="10"/>
    </row>
    <row r="30" spans="2:8" ht="22.5" customHeight="1">
      <c r="B30" t="s">
        <v>60</v>
      </c>
      <c r="G30" s="10"/>
    </row>
    <row r="31" spans="2:8" ht="22.5" customHeight="1">
      <c r="B31" t="s">
        <v>9</v>
      </c>
      <c r="C31" t="s">
        <v>12</v>
      </c>
      <c r="D31" t="s">
        <v>1</v>
      </c>
      <c r="E31" s="2" t="s">
        <v>13</v>
      </c>
      <c r="F31" s="2" t="s">
        <v>14</v>
      </c>
      <c r="G31" s="10"/>
    </row>
    <row r="32" spans="2:8" ht="22.5" customHeight="1">
      <c r="B32">
        <v>1</v>
      </c>
      <c r="C32" s="2" t="s">
        <v>61</v>
      </c>
      <c r="D32" t="s">
        <v>25</v>
      </c>
      <c r="E32" s="13">
        <f>MIN(MAX($B$32:$B$38),12)-IF(B32=1,B32-1,B32)+1</f>
        <v>6</v>
      </c>
      <c r="F32">
        <f>E32*(MID($B$30,6,1)-H32+IF(OR(MID($B$30,7,1) = "+",MID($B$30,8,1) = "+"),1,0))</f>
        <v>30</v>
      </c>
      <c r="G32" s="10" t="str">
        <f>MID(B$30,1,1)</f>
        <v>m</v>
      </c>
    </row>
    <row r="33" spans="2:8" ht="22.5" customHeight="1">
      <c r="B33">
        <v>2</v>
      </c>
      <c r="C33" s="2" t="s">
        <v>62</v>
      </c>
      <c r="D33" t="s">
        <v>25</v>
      </c>
      <c r="E33" s="13">
        <f t="shared" ref="E33:E38" si="12">MIN(MAX($B$32:$B$38),12)-IF(B33=1,B33-1,B33)+1</f>
        <v>4</v>
      </c>
      <c r="F33">
        <f t="shared" ref="F33:F36" si="13">E33*(MID($B$30,6,1)-H33+IF(OR(MID($B$30,7,1) = "+",MID($B$30,8,1) = "+"),1,0))</f>
        <v>16</v>
      </c>
      <c r="G33" s="10" t="str">
        <f t="shared" ref="G33:G34" si="14">MID(B$30,1,1)</f>
        <v>m</v>
      </c>
      <c r="H33">
        <v>1</v>
      </c>
    </row>
    <row r="34" spans="2:8" ht="22.5" customHeight="1">
      <c r="B34">
        <v>2</v>
      </c>
      <c r="C34" s="22" t="s">
        <v>63</v>
      </c>
      <c r="D34" t="s">
        <v>18</v>
      </c>
      <c r="E34" s="13">
        <f t="shared" si="12"/>
        <v>4</v>
      </c>
      <c r="F34">
        <f t="shared" si="13"/>
        <v>4</v>
      </c>
      <c r="G34" s="10" t="str">
        <f t="shared" si="14"/>
        <v>m</v>
      </c>
      <c r="H34">
        <v>4</v>
      </c>
    </row>
    <row r="35" spans="2:8" ht="22.5" customHeight="1">
      <c r="B35">
        <v>3</v>
      </c>
      <c r="C35" s="2" t="s">
        <v>64</v>
      </c>
      <c r="D35" t="s">
        <v>18</v>
      </c>
      <c r="E35" s="13">
        <f t="shared" si="12"/>
        <v>3</v>
      </c>
      <c r="F35">
        <f t="shared" si="13"/>
        <v>15</v>
      </c>
      <c r="G35" s="10" t="str">
        <f t="shared" ref="G35:G36" si="15">MID(B$30,1,1)</f>
        <v>m</v>
      </c>
    </row>
    <row r="36" spans="2:8" ht="22.5" customHeight="1">
      <c r="B36">
        <v>4</v>
      </c>
      <c r="C36" s="2" t="s">
        <v>65</v>
      </c>
      <c r="D36" t="s">
        <v>26</v>
      </c>
      <c r="E36" s="13">
        <f t="shared" si="12"/>
        <v>2</v>
      </c>
      <c r="F36">
        <f t="shared" si="13"/>
        <v>10</v>
      </c>
      <c r="G36" s="10" t="str">
        <f t="shared" si="15"/>
        <v>m</v>
      </c>
    </row>
    <row r="37" spans="2:8" ht="22.5" customHeight="1">
      <c r="B37">
        <v>5</v>
      </c>
      <c r="C37" s="2" t="s">
        <v>66</v>
      </c>
      <c r="D37" t="s">
        <v>18</v>
      </c>
      <c r="E37" s="13">
        <f t="shared" si="12"/>
        <v>1</v>
      </c>
      <c r="F37">
        <f t="shared" ref="F37:F38" si="16">E37*(MID($B$30,6,1)-H37+IF(OR(MID($B$30,7,1) = "+",MID($B$30,8,1) = "+"),1,0))</f>
        <v>4</v>
      </c>
      <c r="G37" s="10" t="str">
        <f t="shared" ref="G37:G38" si="17">MID(B$30,1,1)</f>
        <v>m</v>
      </c>
      <c r="H37">
        <v>1</v>
      </c>
    </row>
    <row r="38" spans="2:8" ht="22.5" customHeight="1">
      <c r="B38">
        <v>5</v>
      </c>
      <c r="C38" s="2" t="s">
        <v>67</v>
      </c>
      <c r="D38" t="s">
        <v>26</v>
      </c>
      <c r="E38" s="13">
        <f t="shared" si="12"/>
        <v>1</v>
      </c>
      <c r="F38">
        <f t="shared" si="16"/>
        <v>1</v>
      </c>
      <c r="G38" s="10" t="str">
        <f t="shared" si="17"/>
        <v>m</v>
      </c>
      <c r="H38">
        <v>4</v>
      </c>
    </row>
    <row r="39" spans="2:8" ht="22.5" customHeight="1">
      <c r="C39" s="2"/>
      <c r="E39" s="13"/>
      <c r="G39" s="10"/>
    </row>
    <row r="40" spans="2:8" ht="22.5" customHeight="1">
      <c r="B40" t="s">
        <v>68</v>
      </c>
      <c r="G40" s="10"/>
    </row>
    <row r="41" spans="2:8" ht="22.5" customHeight="1">
      <c r="B41" t="s">
        <v>9</v>
      </c>
      <c r="C41" t="s">
        <v>12</v>
      </c>
      <c r="D41" t="s">
        <v>1</v>
      </c>
      <c r="E41" s="2" t="s">
        <v>13</v>
      </c>
      <c r="F41" s="2" t="s">
        <v>14</v>
      </c>
      <c r="G41" s="10"/>
    </row>
    <row r="42" spans="2:8" ht="22.5" customHeight="1">
      <c r="B42">
        <v>1</v>
      </c>
      <c r="C42" s="2" t="s">
        <v>69</v>
      </c>
      <c r="D42" t="s">
        <v>20</v>
      </c>
      <c r="E42" s="13">
        <f t="shared" ref="E42:E48" si="18">MIN(MAX($B$42:$B$52),12)-IF(B42=1,B42-1,B42)+1</f>
        <v>7</v>
      </c>
      <c r="F42">
        <f>E42*(MID($B$40,6,1)-H42+IF(OR(MID($B$40,7,1) = "+",MID($B$40,8,1) = "+"),1,0))</f>
        <v>35</v>
      </c>
      <c r="G42" s="10" t="str">
        <f t="shared" ref="G42:G48" si="19">MID($B$40,3,1)</f>
        <v>x</v>
      </c>
    </row>
    <row r="43" spans="2:8" ht="22.5" customHeight="1">
      <c r="B43">
        <v>2</v>
      </c>
      <c r="C43" s="2" t="s">
        <v>70</v>
      </c>
      <c r="D43" t="s">
        <v>18</v>
      </c>
      <c r="E43" s="13">
        <f t="shared" si="18"/>
        <v>5</v>
      </c>
      <c r="F43">
        <f t="shared" ref="F43:F47" si="20">E43*(MID($B$40,6,1)-H43+IF(OR(MID($B$40,7,1) = "+",MID($B$40,8,1) = "+"),1,0))</f>
        <v>25</v>
      </c>
      <c r="G43" s="10" t="str">
        <f t="shared" si="19"/>
        <v>x</v>
      </c>
    </row>
    <row r="44" spans="2:8" ht="22.5" customHeight="1">
      <c r="B44">
        <v>3</v>
      </c>
      <c r="C44" s="2" t="s">
        <v>71</v>
      </c>
      <c r="D44" t="s">
        <v>18</v>
      </c>
      <c r="E44" s="13">
        <f t="shared" si="18"/>
        <v>4</v>
      </c>
      <c r="F44">
        <f t="shared" si="20"/>
        <v>20</v>
      </c>
      <c r="G44" s="10" t="str">
        <f t="shared" si="19"/>
        <v>x</v>
      </c>
    </row>
    <row r="45" spans="2:8" ht="22.5" customHeight="1">
      <c r="B45">
        <v>4</v>
      </c>
      <c r="C45" s="2" t="s">
        <v>72</v>
      </c>
      <c r="D45" t="s">
        <v>26</v>
      </c>
      <c r="E45" s="13">
        <f t="shared" si="18"/>
        <v>3</v>
      </c>
      <c r="F45">
        <f t="shared" si="20"/>
        <v>15</v>
      </c>
      <c r="G45" s="10" t="str">
        <f t="shared" si="19"/>
        <v>x</v>
      </c>
    </row>
    <row r="46" spans="2:8" ht="22.5" customHeight="1">
      <c r="B46">
        <v>5</v>
      </c>
      <c r="C46" s="2" t="s">
        <v>73</v>
      </c>
      <c r="D46" t="s">
        <v>16</v>
      </c>
      <c r="E46" s="13">
        <f t="shared" si="18"/>
        <v>2</v>
      </c>
      <c r="F46">
        <f t="shared" si="20"/>
        <v>10</v>
      </c>
      <c r="G46" s="10" t="str">
        <f t="shared" si="19"/>
        <v>x</v>
      </c>
    </row>
    <row r="47" spans="2:8" ht="22.5" customHeight="1">
      <c r="B47">
        <v>6</v>
      </c>
      <c r="C47" s="2" t="s">
        <v>74</v>
      </c>
      <c r="D47" t="s">
        <v>18</v>
      </c>
      <c r="E47" s="13">
        <f t="shared" si="18"/>
        <v>1</v>
      </c>
      <c r="F47">
        <f t="shared" si="20"/>
        <v>4</v>
      </c>
      <c r="G47" s="10" t="str">
        <f t="shared" si="19"/>
        <v>x</v>
      </c>
      <c r="H47">
        <v>1</v>
      </c>
    </row>
    <row r="48" spans="2:8" ht="22.5" customHeight="1">
      <c r="B48">
        <v>6</v>
      </c>
      <c r="C48" s="2" t="s">
        <v>63</v>
      </c>
      <c r="D48" t="s">
        <v>18</v>
      </c>
      <c r="E48" s="13">
        <f t="shared" si="18"/>
        <v>1</v>
      </c>
      <c r="F48">
        <f t="shared" ref="F48" si="21">E48*(MID($B$40,6,1)-H48+IF(OR(MID($B$40,7,1) = "+",MID($B$40,8,1) = "+"),1,0))</f>
        <v>1</v>
      </c>
      <c r="G48" s="10" t="str">
        <f t="shared" si="19"/>
        <v>x</v>
      </c>
      <c r="H48">
        <v>4</v>
      </c>
    </row>
    <row r="49" spans="5:7" ht="22.5" customHeight="1">
      <c r="E49" s="13"/>
      <c r="G49" s="10"/>
    </row>
    <row r="50" spans="5:7" ht="22.5" customHeight="1">
      <c r="E50" s="13"/>
      <c r="G50" s="10"/>
    </row>
    <row r="51" spans="5:7" ht="22.5" customHeight="1">
      <c r="E51" s="13"/>
      <c r="G51" s="10"/>
    </row>
    <row r="52" spans="5:7" ht="22.5" customHeight="1">
      <c r="E52" s="13"/>
      <c r="G52" s="10"/>
    </row>
    <row r="53" spans="5:7" ht="22.5" customHeight="1"/>
    <row r="54" spans="5:7" ht="22.5" customHeight="1"/>
    <row r="55" spans="5:7" ht="22.5" customHeight="1"/>
    <row r="56" spans="5:7" ht="22.5" customHeight="1"/>
    <row r="57" spans="5:7" ht="22.5" customHeight="1"/>
    <row r="58" spans="5:7" ht="22.5" customHeight="1"/>
    <row r="59" spans="5:7" ht="22.5" customHeight="1"/>
    <row r="60" spans="5:7" ht="22.5" customHeight="1"/>
    <row r="61" spans="5:7" ht="22.5" customHeight="1"/>
    <row r="62" spans="5:7" ht="22.5" customHeight="1"/>
    <row r="63" spans="5:7" ht="22.5" customHeight="1"/>
    <row r="64" spans="5:7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</sheetData>
  <pageMargins left="0.7" right="0.7" top="0.75" bottom="0.75" header="0.3" footer="0.3"/>
  <pageSetup paperSize="9" orientation="landscape" verticalDpi="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165"/>
  <sheetViews>
    <sheetView topLeftCell="A11" zoomScale="88" workbookViewId="0">
      <selection activeCell="F14" sqref="F14"/>
    </sheetView>
  </sheetViews>
  <sheetFormatPr defaultColWidth="8.88671875" defaultRowHeight="14.4"/>
  <cols>
    <col min="1" max="2" width="9.109375" customWidth="1"/>
    <col min="3" max="3" width="64.44140625" customWidth="1"/>
    <col min="4" max="4" width="11.109375" customWidth="1"/>
    <col min="5" max="5" width="5.44140625" customWidth="1"/>
    <col min="6" max="6" width="6.44140625" customWidth="1"/>
    <col min="7" max="7" width="9.109375" customWidth="1"/>
    <col min="8" max="8" width="11.33203125" customWidth="1"/>
    <col min="9" max="9" width="9.109375" customWidth="1"/>
    <col min="10" max="10" width="12.109375" customWidth="1"/>
    <col min="11" max="18" width="8.44140625" customWidth="1"/>
  </cols>
  <sheetData>
    <row r="2" spans="2:18" ht="36.75" customHeight="1">
      <c r="C2" s="16" t="s">
        <v>75</v>
      </c>
      <c r="J2" s="5" t="s">
        <v>1</v>
      </c>
      <c r="K2" s="7" t="s">
        <v>2</v>
      </c>
      <c r="L2" s="9" t="s">
        <v>3</v>
      </c>
      <c r="M2" s="7" t="s">
        <v>4</v>
      </c>
      <c r="N2" s="9" t="s">
        <v>5</v>
      </c>
      <c r="O2" s="12" t="s">
        <v>6</v>
      </c>
      <c r="P2" s="12" t="s">
        <v>7</v>
      </c>
      <c r="Q2" s="8" t="s">
        <v>8</v>
      </c>
      <c r="R2" s="4" t="s">
        <v>9</v>
      </c>
    </row>
    <row r="3" spans="2:18" ht="22.5" customHeight="1">
      <c r="B3" t="s">
        <v>52</v>
      </c>
      <c r="C3" s="2"/>
      <c r="J3" t="s">
        <v>11</v>
      </c>
      <c r="K3" s="14">
        <f>SUMIFS($F:$F,$D:$D,Tabulka167[[#This Row],[Univerzita]],$G:$G,"ž")</f>
        <v>0</v>
      </c>
      <c r="L3" s="18">
        <f t="shared" ref="L3:L12" si="0">_xlfn.RANK.EQ(K3,$K$3:$K$12)</f>
        <v>3</v>
      </c>
      <c r="M3" s="14">
        <f>SUMIFS($F:$F,$D:$D,Tabulka167[[#This Row],[Univerzita]],$G:$G,"m")</f>
        <v>0</v>
      </c>
      <c r="N3" s="18">
        <f t="shared" ref="N3:N12" si="1">_xlfn.RANK.EQ(M3,$M$3:$M$12)</f>
        <v>4</v>
      </c>
      <c r="O3" s="14">
        <f>SUMIFS($F:$F,$D:$D,Tabulka167[[#This Row],[Univerzita]],$G:$G,"x")</f>
        <v>0</v>
      </c>
      <c r="P3" s="18">
        <f t="shared" ref="P3:P12" si="2">_xlfn.RANK.EQ(O3,$O$3:$O$12)</f>
        <v>5</v>
      </c>
      <c r="Q3" s="6">
        <f>SUM(Tabulka167[[#This Row],[Body ženy]],Tabulka167[[#This Row],[Body muži]],Tabulka167[[#This Row],[Body mix]])</f>
        <v>0</v>
      </c>
      <c r="R3" s="15">
        <f t="shared" ref="R3:R12" si="3">_xlfn.RANK.EQ(Q3,$Q$3:$Q$12)</f>
        <v>5</v>
      </c>
    </row>
    <row r="4" spans="2:18" ht="22.5" customHeight="1">
      <c r="B4" t="s">
        <v>9</v>
      </c>
      <c r="C4" t="s">
        <v>12</v>
      </c>
      <c r="D4" t="s">
        <v>1</v>
      </c>
      <c r="E4" s="2" t="s">
        <v>13</v>
      </c>
      <c r="F4" s="2" t="s">
        <v>14</v>
      </c>
      <c r="H4" s="2" t="s">
        <v>15</v>
      </c>
      <c r="J4" t="s">
        <v>16</v>
      </c>
      <c r="K4" s="11">
        <f>SUMIFS($F:$F,$D:$D,Tabulka167[[#This Row],[Univerzita]],$G:$G,"ž")</f>
        <v>25</v>
      </c>
      <c r="L4" s="18">
        <f t="shared" si="0"/>
        <v>2</v>
      </c>
      <c r="M4" s="11">
        <f>SUMIFS($F:$F,$D:$D,Tabulka167[[#This Row],[Univerzita]],$G:$G,"m")</f>
        <v>35</v>
      </c>
      <c r="N4" s="18">
        <f t="shared" si="1"/>
        <v>1</v>
      </c>
      <c r="O4" s="11">
        <f>SUMIFS($F:$F,$D:$D,Tabulka167[[#This Row],[Univerzita]],$G:$G,"x")</f>
        <v>50</v>
      </c>
      <c r="P4" s="19">
        <f t="shared" si="2"/>
        <v>1</v>
      </c>
      <c r="Q4" s="6">
        <f>SUM(Tabulka167[[#This Row],[Body ženy]],Tabulka167[[#This Row],[Body muži]],Tabulka167[[#This Row],[Body mix]])</f>
        <v>110</v>
      </c>
      <c r="R4" s="15">
        <f t="shared" si="3"/>
        <v>1</v>
      </c>
    </row>
    <row r="5" spans="2:18" ht="22.5" customHeight="1">
      <c r="B5">
        <v>1</v>
      </c>
      <c r="C5" s="20" t="s">
        <v>90</v>
      </c>
      <c r="D5" t="s">
        <v>23</v>
      </c>
      <c r="E5" s="13">
        <f>MIN(MAX($B$5:$B$10),12)-IF(B5=1,B5-1,B5)+1</f>
        <v>7</v>
      </c>
      <c r="F5">
        <f>E5*(MID($B$3,6,1)-H5+IF(OR(MID($B$3,7,1) = "+",MID($B$3,8,1) = "+"),1,0))</f>
        <v>35</v>
      </c>
      <c r="G5" s="10" t="str">
        <f>MID($B$3,1,1)</f>
        <v>ž</v>
      </c>
      <c r="J5" t="s">
        <v>18</v>
      </c>
      <c r="K5" s="14">
        <f>SUMIFS($F:$F,$D:$D,Tabulka167[[#This Row],[Univerzita]],$G:$G,"ž")</f>
        <v>0</v>
      </c>
      <c r="L5" s="18">
        <f t="shared" si="0"/>
        <v>3</v>
      </c>
      <c r="M5" s="14">
        <f>SUMIFS($F:$F,$D:$D,Tabulka167[[#This Row],[Univerzita]],$G:$G,"m")</f>
        <v>0</v>
      </c>
      <c r="N5" s="18">
        <f t="shared" si="1"/>
        <v>4</v>
      </c>
      <c r="O5" s="14">
        <f>SUMIFS($F:$F,$D:$D,Tabulka167[[#This Row],[Univerzita]],$G:$G,"x")</f>
        <v>0</v>
      </c>
      <c r="P5" s="18">
        <f t="shared" si="2"/>
        <v>5</v>
      </c>
      <c r="Q5" s="6">
        <f>SUM(Tabulka167[[#This Row],[Body ženy]],Tabulka167[[#This Row],[Body muži]],Tabulka167[[#This Row],[Body mix]])</f>
        <v>0</v>
      </c>
      <c r="R5" s="15">
        <f t="shared" si="3"/>
        <v>5</v>
      </c>
    </row>
    <row r="6" spans="2:18" ht="22.5" customHeight="1">
      <c r="B6">
        <v>2</v>
      </c>
      <c r="C6" s="20" t="s">
        <v>91</v>
      </c>
      <c r="D6" t="s">
        <v>16</v>
      </c>
      <c r="E6" s="13">
        <f>MIN(MAX($B$5:$B$10),12)-IF(B6=1,B6-1,B6)+1</f>
        <v>5</v>
      </c>
      <c r="F6">
        <f t="shared" ref="F6:F10" si="4">E6*(MID($B$3,6,1)-H6+IF(OR(MID($B$3,7,1) = "+",MID($B$3,8,1) = "+"),1,0))</f>
        <v>25</v>
      </c>
      <c r="G6" s="10" t="str">
        <f t="shared" ref="G6:G10" si="5">MID($B$3,1,1)</f>
        <v>ž</v>
      </c>
      <c r="J6" t="s">
        <v>21</v>
      </c>
      <c r="K6" s="11">
        <f>SUMIFS($F:$F,$D:$D,Tabulka167[[#This Row],[Univerzita]],$G:$G,"ž")</f>
        <v>0</v>
      </c>
      <c r="L6" s="18">
        <f t="shared" si="0"/>
        <v>3</v>
      </c>
      <c r="M6" s="11">
        <f>SUMIFS($F:$F,$D:$D,Tabulka167[[#This Row],[Univerzita]],$G:$G,"m")</f>
        <v>0</v>
      </c>
      <c r="N6" s="18">
        <f t="shared" si="1"/>
        <v>4</v>
      </c>
      <c r="O6" s="11">
        <f>SUMIFS($F:$F,$D:$D,Tabulka167[[#This Row],[Univerzita]],$G:$G,"x")</f>
        <v>4</v>
      </c>
      <c r="P6" s="19">
        <f t="shared" si="2"/>
        <v>4</v>
      </c>
      <c r="Q6" s="6">
        <f>SUM(Tabulka167[[#This Row],[Body ženy]],Tabulka167[[#This Row],[Body muži]],Tabulka167[[#This Row],[Body mix]])</f>
        <v>4</v>
      </c>
      <c r="R6" s="15">
        <f t="shared" si="3"/>
        <v>4</v>
      </c>
    </row>
    <row r="7" spans="2:18" ht="22.5" customHeight="1">
      <c r="B7">
        <v>3</v>
      </c>
      <c r="C7" s="20"/>
      <c r="E7" s="13">
        <f t="shared" ref="E7:E10" si="6">MIN(MAX($B$5:$B$10),12)-IF(B7=1,B7-1,B7)+1</f>
        <v>4</v>
      </c>
      <c r="F7">
        <f t="shared" si="4"/>
        <v>20</v>
      </c>
      <c r="G7" s="10" t="str">
        <f t="shared" si="5"/>
        <v>ž</v>
      </c>
      <c r="J7" t="s">
        <v>23</v>
      </c>
      <c r="K7" s="14">
        <f>SUMIFS($F:$F,$D:$D,Tabulka167[[#This Row],[Univerzita]],$G:$G,"ž")</f>
        <v>35</v>
      </c>
      <c r="L7" s="18">
        <f t="shared" si="0"/>
        <v>1</v>
      </c>
      <c r="M7" s="14">
        <f>SUMIFS($F:$F,$D:$D,Tabulka167[[#This Row],[Univerzita]],$G:$G,"m")</f>
        <v>20</v>
      </c>
      <c r="N7" s="18">
        <f t="shared" si="1"/>
        <v>2</v>
      </c>
      <c r="O7" s="14">
        <f>SUMIFS($F:$F,$D:$D,Tabulka167[[#This Row],[Univerzita]],$G:$G,"x")</f>
        <v>27</v>
      </c>
      <c r="P7" s="18">
        <f t="shared" si="2"/>
        <v>2</v>
      </c>
      <c r="Q7" s="6">
        <f>SUM(Tabulka167[[#This Row],[Body ženy]],Tabulka167[[#This Row],[Body muži]],Tabulka167[[#This Row],[Body mix]])</f>
        <v>82</v>
      </c>
      <c r="R7" s="15">
        <f t="shared" si="3"/>
        <v>2</v>
      </c>
    </row>
    <row r="8" spans="2:18" ht="22.5" customHeight="1">
      <c r="B8">
        <v>4</v>
      </c>
      <c r="C8" s="20"/>
      <c r="E8" s="13">
        <f t="shared" si="6"/>
        <v>3</v>
      </c>
      <c r="F8">
        <f t="shared" si="4"/>
        <v>15</v>
      </c>
      <c r="G8" s="10" t="str">
        <f t="shared" si="5"/>
        <v>ž</v>
      </c>
      <c r="J8" t="s">
        <v>26</v>
      </c>
      <c r="K8" s="11">
        <f>SUMIFS($F:$F,$D:$D,Tabulka167[[#This Row],[Univerzita]],$G:$G,"ž")</f>
        <v>0</v>
      </c>
      <c r="L8" s="18">
        <f t="shared" si="0"/>
        <v>3</v>
      </c>
      <c r="M8" s="11">
        <f>SUMIFS($F:$F,$D:$D,Tabulka167[[#This Row],[Univerzita]],$G:$G,"m")</f>
        <v>15</v>
      </c>
      <c r="N8" s="18">
        <f t="shared" si="1"/>
        <v>3</v>
      </c>
      <c r="O8" s="11">
        <f>SUMIFS($F:$F,$D:$D,Tabulka167[[#This Row],[Univerzita]],$G:$G,"x")</f>
        <v>18</v>
      </c>
      <c r="P8" s="19">
        <f t="shared" si="2"/>
        <v>3</v>
      </c>
      <c r="Q8" s="6">
        <f>SUM(Tabulka167[[#This Row],[Body ženy]],Tabulka167[[#This Row],[Body muži]],Tabulka167[[#This Row],[Body mix]])</f>
        <v>33</v>
      </c>
      <c r="R8" s="15">
        <f t="shared" si="3"/>
        <v>3</v>
      </c>
    </row>
    <row r="9" spans="2:18" ht="22.5" customHeight="1">
      <c r="B9">
        <v>5</v>
      </c>
      <c r="C9" s="20"/>
      <c r="E9" s="13">
        <f t="shared" si="6"/>
        <v>2</v>
      </c>
      <c r="F9">
        <f t="shared" si="4"/>
        <v>10</v>
      </c>
      <c r="G9" s="10" t="str">
        <f t="shared" si="5"/>
        <v>ž</v>
      </c>
      <c r="J9" t="s">
        <v>20</v>
      </c>
      <c r="K9" s="14">
        <f>SUMIFS($F:$F,$D:$D,Tabulka167[[#This Row],[Univerzita]],$G:$G,"ž")</f>
        <v>0</v>
      </c>
      <c r="L9" s="18">
        <f t="shared" si="0"/>
        <v>3</v>
      </c>
      <c r="M9" s="14">
        <f>SUMIFS($F:$F,$D:$D,Tabulka167[[#This Row],[Univerzita]],$G:$G,"m")</f>
        <v>0</v>
      </c>
      <c r="N9" s="18">
        <f t="shared" si="1"/>
        <v>4</v>
      </c>
      <c r="O9" s="14">
        <f>SUMIFS($F:$F,$D:$D,Tabulka167[[#This Row],[Univerzita]],$G:$G,"x")</f>
        <v>0</v>
      </c>
      <c r="P9" s="18">
        <f t="shared" si="2"/>
        <v>5</v>
      </c>
      <c r="Q9" s="6">
        <f>SUM(Tabulka167[[#This Row],[Body ženy]],Tabulka167[[#This Row],[Body muži]],Tabulka167[[#This Row],[Body mix]])</f>
        <v>0</v>
      </c>
      <c r="R9" s="15">
        <f t="shared" si="3"/>
        <v>5</v>
      </c>
    </row>
    <row r="10" spans="2:18" ht="22.5" customHeight="1">
      <c r="B10">
        <v>6</v>
      </c>
      <c r="C10" s="20"/>
      <c r="E10" s="13">
        <f t="shared" si="6"/>
        <v>1</v>
      </c>
      <c r="F10">
        <f t="shared" si="4"/>
        <v>5</v>
      </c>
      <c r="G10" s="10" t="str">
        <f t="shared" si="5"/>
        <v>ž</v>
      </c>
      <c r="J10" t="s">
        <v>29</v>
      </c>
      <c r="K10" s="11">
        <f>SUMIFS($F:$F,$D:$D,Tabulka167[[#This Row],[Univerzita]],$G:$G,"ž")</f>
        <v>0</v>
      </c>
      <c r="L10" s="18">
        <f t="shared" si="0"/>
        <v>3</v>
      </c>
      <c r="M10" s="11">
        <f>SUMIFS($F:$F,$D:$D,Tabulka167[[#This Row],[Univerzita]],$G:$G,"m")</f>
        <v>0</v>
      </c>
      <c r="N10" s="18">
        <f t="shared" si="1"/>
        <v>4</v>
      </c>
      <c r="O10" s="11">
        <f>SUMIFS($F:$F,$D:$D,Tabulka167[[#This Row],[Univerzita]],$G:$G,"x")</f>
        <v>0</v>
      </c>
      <c r="P10" s="19">
        <f t="shared" si="2"/>
        <v>5</v>
      </c>
      <c r="Q10" s="6">
        <f>SUM(Tabulka167[[#This Row],[Body ženy]],Tabulka167[[#This Row],[Body muži]],Tabulka167[[#This Row],[Body mix]])</f>
        <v>0</v>
      </c>
      <c r="R10" s="15">
        <f t="shared" si="3"/>
        <v>5</v>
      </c>
    </row>
    <row r="11" spans="2:18" ht="22.5" customHeight="1">
      <c r="G11" s="10"/>
      <c r="J11" t="s">
        <v>25</v>
      </c>
      <c r="K11" s="14">
        <f>SUMIFS($F:$F,$D:$D,Tabulka167[[#This Row],[Univerzita]],$G:$G,"ž")</f>
        <v>0</v>
      </c>
      <c r="L11" s="18">
        <f t="shared" si="0"/>
        <v>3</v>
      </c>
      <c r="M11" s="14">
        <f>SUMIFS($F:$F,$D:$D,Tabulka167[[#This Row],[Univerzita]],$G:$G,"m")</f>
        <v>0</v>
      </c>
      <c r="N11" s="18">
        <f t="shared" si="1"/>
        <v>4</v>
      </c>
      <c r="O11" s="14">
        <f>SUMIFS($F:$F,$D:$D,Tabulka167[[#This Row],[Univerzita]],$G:$G,"x")</f>
        <v>0</v>
      </c>
      <c r="P11" s="18">
        <f t="shared" si="2"/>
        <v>5</v>
      </c>
      <c r="Q11" s="6">
        <f>SUM(Tabulka167[[#This Row],[Body ženy]],Tabulka167[[#This Row],[Body muži]],Tabulka167[[#This Row],[Body mix]])</f>
        <v>0</v>
      </c>
      <c r="R11" s="15">
        <f t="shared" si="3"/>
        <v>5</v>
      </c>
    </row>
    <row r="12" spans="2:18" ht="22.5" customHeight="1">
      <c r="B12" t="s">
        <v>60</v>
      </c>
      <c r="C12" s="2"/>
      <c r="G12" s="10"/>
      <c r="J12" t="s">
        <v>76</v>
      </c>
      <c r="K12" s="11">
        <f>SUMIFS($F:$F,$D:$D,Tabulka167[[#This Row],[Univerzita]],$G:$G,"ž")</f>
        <v>0</v>
      </c>
      <c r="L12" s="18">
        <f t="shared" si="0"/>
        <v>3</v>
      </c>
      <c r="M12" s="11">
        <f>SUMIFS($F:$F,$D:$D,Tabulka167[[#This Row],[Univerzita]],$G:$G,"m")</f>
        <v>0</v>
      </c>
      <c r="N12" s="18">
        <f t="shared" si="1"/>
        <v>4</v>
      </c>
      <c r="O12" s="11">
        <f>SUMIFS($F:$F,$D:$D,Tabulka167[[#This Row],[Univerzita]],$G:$G,"x")</f>
        <v>0</v>
      </c>
      <c r="P12" s="19">
        <f t="shared" si="2"/>
        <v>5</v>
      </c>
      <c r="Q12" s="6">
        <f>SUM(Tabulka167[[#This Row],[Body ženy]],Tabulka167[[#This Row],[Body muži]],Tabulka167[[#This Row],[Body mix]])</f>
        <v>0</v>
      </c>
      <c r="R12" s="15">
        <f t="shared" si="3"/>
        <v>5</v>
      </c>
    </row>
    <row r="13" spans="2:18" ht="22.5" customHeight="1">
      <c r="B13" t="s">
        <v>9</v>
      </c>
      <c r="C13" t="s">
        <v>12</v>
      </c>
      <c r="D13" t="s">
        <v>1</v>
      </c>
      <c r="E13" s="2" t="s">
        <v>13</v>
      </c>
      <c r="F13" s="2" t="s">
        <v>14</v>
      </c>
      <c r="G13" s="10"/>
    </row>
    <row r="14" spans="2:18" ht="22.5" customHeight="1">
      <c r="B14">
        <v>1</v>
      </c>
      <c r="C14" s="20" t="s">
        <v>92</v>
      </c>
      <c r="D14" t="s">
        <v>16</v>
      </c>
      <c r="E14" s="13">
        <f>MIN(MAX($B$13:$B$17),12)-IF(B14=1,B14-1,B14)+1</f>
        <v>5</v>
      </c>
      <c r="F14">
        <f>E14*(MID($B$12,6,1)-H14+IF(OR(MID($B$12,7,1) = "+",MID($B$12,8,1) = "+"),1,0))</f>
        <v>25</v>
      </c>
      <c r="G14" s="10" t="str">
        <f>MID($B$12,1,1)</f>
        <v>m</v>
      </c>
    </row>
    <row r="15" spans="2:18" ht="22.5" customHeight="1">
      <c r="B15">
        <v>2</v>
      </c>
      <c r="C15" s="20" t="s">
        <v>93</v>
      </c>
      <c r="D15" t="s">
        <v>23</v>
      </c>
      <c r="E15" s="13">
        <f>MIN(MAX($B$14:$B$18),12)-IF(B15=1,B15-1,B15)+1</f>
        <v>4</v>
      </c>
      <c r="F15">
        <f t="shared" ref="F15:F18" si="7">E15*(MID($B$12,6,1)-H15+IF(OR(MID($B$12,7,1) = "+",MID($B$12,8,1) = "+"),1,0))</f>
        <v>20</v>
      </c>
      <c r="G15" s="10" t="str">
        <f t="shared" ref="G15:G18" si="8">MID($B$12,1,1)</f>
        <v>m</v>
      </c>
    </row>
    <row r="16" spans="2:18" ht="22.5" customHeight="1">
      <c r="B16">
        <v>3</v>
      </c>
      <c r="C16" s="20" t="s">
        <v>94</v>
      </c>
      <c r="D16" t="s">
        <v>26</v>
      </c>
      <c r="E16" s="13">
        <f t="shared" ref="E16:E18" si="9">MIN(MAX($B$14:$B$18),12)-IF(B16=1,B16-1,B16)+1</f>
        <v>3</v>
      </c>
      <c r="F16">
        <f t="shared" si="7"/>
        <v>15</v>
      </c>
      <c r="G16" s="10" t="str">
        <f t="shared" si="8"/>
        <v>m</v>
      </c>
    </row>
    <row r="17" spans="2:8" ht="22.5" customHeight="1">
      <c r="B17">
        <v>4</v>
      </c>
      <c r="C17" s="20" t="s">
        <v>95</v>
      </c>
      <c r="D17" t="s">
        <v>16</v>
      </c>
      <c r="E17" s="13">
        <f t="shared" si="9"/>
        <v>2</v>
      </c>
      <c r="F17">
        <f t="shared" si="7"/>
        <v>10</v>
      </c>
      <c r="G17" s="10" t="str">
        <f t="shared" si="8"/>
        <v>m</v>
      </c>
    </row>
    <row r="18" spans="2:8" ht="22.5" customHeight="1">
      <c r="B18">
        <v>5</v>
      </c>
      <c r="C18" s="20"/>
      <c r="E18" s="13">
        <f t="shared" si="9"/>
        <v>1</v>
      </c>
      <c r="F18">
        <f t="shared" si="7"/>
        <v>5</v>
      </c>
      <c r="G18" s="10" t="str">
        <f t="shared" si="8"/>
        <v>m</v>
      </c>
    </row>
    <row r="19" spans="2:8" ht="22.5" customHeight="1">
      <c r="C19" s="2"/>
      <c r="G19" s="10"/>
    </row>
    <row r="20" spans="2:8" ht="22.5" customHeight="1">
      <c r="B20" t="s">
        <v>77</v>
      </c>
      <c r="G20" s="10"/>
    </row>
    <row r="21" spans="2:8" ht="22.5" customHeight="1">
      <c r="B21" t="s">
        <v>9</v>
      </c>
      <c r="C21" t="s">
        <v>12</v>
      </c>
      <c r="D21" t="s">
        <v>1</v>
      </c>
      <c r="E21" s="2" t="s">
        <v>13</v>
      </c>
      <c r="F21" s="2" t="s">
        <v>14</v>
      </c>
      <c r="G21" s="10"/>
    </row>
    <row r="22" spans="2:8" ht="22.5" customHeight="1">
      <c r="B22">
        <v>1</v>
      </c>
      <c r="C22" s="2" t="s">
        <v>98</v>
      </c>
      <c r="D22" t="s">
        <v>16</v>
      </c>
      <c r="E22" s="13">
        <f>MIN(MAX($B$22:$B$26),12)-IF(B22=1,B22-1,B22)+1</f>
        <v>5</v>
      </c>
      <c r="F22">
        <f>E22*(MID($B$20,6,1)-H22+IF(OR(MID($B$20,7,1) = "+",MID($B$20,8,1) = "+"),1,0))</f>
        <v>45</v>
      </c>
      <c r="G22" s="10" t="s">
        <v>78</v>
      </c>
    </row>
    <row r="23" spans="2:8" ht="22.5" customHeight="1">
      <c r="B23">
        <v>2</v>
      </c>
      <c r="C23" s="2" t="s">
        <v>99</v>
      </c>
      <c r="D23" t="s">
        <v>23</v>
      </c>
      <c r="E23" s="13">
        <f t="shared" ref="E23:E26" si="10">MIN(MAX($B$22:$B$26),12)-IF(B23=1,B23-1,B23)+1</f>
        <v>3</v>
      </c>
      <c r="F23">
        <f t="shared" ref="F23:F26" si="11">E23*(MID($B$20,6,1)-H23+IF(OR(MID($B$20,7,1) = "+",MID($B$20,8,1) = "+"),1,0))</f>
        <v>27</v>
      </c>
      <c r="G23" s="10" t="s">
        <v>78</v>
      </c>
    </row>
    <row r="24" spans="2:8" ht="22.5" customHeight="1">
      <c r="B24">
        <v>3</v>
      </c>
      <c r="C24" s="2" t="s">
        <v>96</v>
      </c>
      <c r="D24" t="s">
        <v>26</v>
      </c>
      <c r="E24" s="13">
        <f t="shared" si="10"/>
        <v>2</v>
      </c>
      <c r="F24">
        <f t="shared" si="11"/>
        <v>18</v>
      </c>
      <c r="G24" s="10" t="s">
        <v>78</v>
      </c>
    </row>
    <row r="25" spans="2:8" ht="22.5" customHeight="1">
      <c r="B25">
        <v>4</v>
      </c>
      <c r="C25" s="2" t="s">
        <v>97</v>
      </c>
      <c r="D25" t="s">
        <v>21</v>
      </c>
      <c r="E25" s="13">
        <f t="shared" si="10"/>
        <v>1</v>
      </c>
      <c r="F25">
        <f t="shared" si="11"/>
        <v>4</v>
      </c>
      <c r="G25" s="10" t="s">
        <v>78</v>
      </c>
      <c r="H25">
        <v>5</v>
      </c>
    </row>
    <row r="26" spans="2:8" ht="22.5" customHeight="1">
      <c r="B26">
        <v>4</v>
      </c>
      <c r="C26" s="2" t="s">
        <v>91</v>
      </c>
      <c r="D26" t="s">
        <v>16</v>
      </c>
      <c r="E26" s="13">
        <f t="shared" si="10"/>
        <v>1</v>
      </c>
      <c r="F26">
        <f t="shared" si="11"/>
        <v>5</v>
      </c>
      <c r="G26" s="10" t="s">
        <v>78</v>
      </c>
      <c r="H26">
        <v>4</v>
      </c>
    </row>
    <row r="27" spans="2:8" ht="22.5" customHeight="1"/>
    <row r="28" spans="2:8" ht="22.5" customHeight="1">
      <c r="G28" s="10"/>
    </row>
    <row r="29" spans="2:8" ht="22.5" customHeight="1">
      <c r="E29" s="2"/>
      <c r="F29" s="2"/>
      <c r="G29" s="10"/>
    </row>
    <row r="30" spans="2:8" ht="22.5" customHeight="1">
      <c r="C30" s="2"/>
      <c r="E30" s="13"/>
      <c r="G30" s="10"/>
    </row>
    <row r="31" spans="2:8" ht="22.5" customHeight="1">
      <c r="C31" s="2"/>
      <c r="E31" s="13"/>
      <c r="G31" s="10"/>
    </row>
    <row r="32" spans="2:8" ht="22.5" customHeight="1">
      <c r="C32" s="2"/>
      <c r="E32" s="13"/>
      <c r="G32" s="10"/>
    </row>
    <row r="33" spans="3:7" ht="22.5" customHeight="1">
      <c r="C33" s="2"/>
      <c r="E33" s="13"/>
      <c r="G33" s="10"/>
    </row>
    <row r="34" spans="3:7" ht="22.5" customHeight="1"/>
    <row r="35" spans="3:7" ht="22.5" customHeight="1"/>
    <row r="36" spans="3:7" ht="22.5" customHeight="1"/>
    <row r="37" spans="3:7" ht="22.5" customHeight="1"/>
    <row r="38" spans="3:7" ht="22.5" customHeight="1">
      <c r="G38" s="10"/>
    </row>
    <row r="39" spans="3:7" ht="22.5" customHeight="1">
      <c r="G39" s="10"/>
    </row>
    <row r="40" spans="3:7" ht="22.5" customHeight="1">
      <c r="G40" s="10"/>
    </row>
    <row r="41" spans="3:7" ht="22.5" customHeight="1">
      <c r="G41" s="10"/>
    </row>
    <row r="42" spans="3:7" ht="22.5" customHeight="1">
      <c r="G42" s="10"/>
    </row>
    <row r="43" spans="3:7" ht="22.5" customHeight="1"/>
    <row r="44" spans="3:7" ht="22.5" customHeight="1"/>
    <row r="45" spans="3:7" ht="22.5" customHeight="1">
      <c r="G45" s="10"/>
    </row>
    <row r="46" spans="3:7" ht="22.5" customHeight="1">
      <c r="C46" s="1"/>
      <c r="E46" s="13"/>
      <c r="G46" s="10"/>
    </row>
    <row r="47" spans="3:7" ht="22.5" customHeight="1">
      <c r="C47" s="2"/>
      <c r="E47" s="13"/>
      <c r="G47" s="10"/>
    </row>
    <row r="48" spans="3:7" ht="22.5" customHeight="1">
      <c r="C48" s="1"/>
      <c r="E48" s="13"/>
      <c r="G48" s="10"/>
    </row>
    <row r="49" spans="3:7" ht="22.5" customHeight="1">
      <c r="E49" s="13"/>
      <c r="G49" s="10"/>
    </row>
    <row r="50" spans="3:7" ht="22.5" customHeight="1">
      <c r="C50" s="1"/>
      <c r="E50" s="13"/>
      <c r="G50" s="10"/>
    </row>
    <row r="51" spans="3:7" ht="22.5" customHeight="1">
      <c r="E51" s="13"/>
      <c r="G51" s="10"/>
    </row>
    <row r="52" spans="3:7" ht="22.5" customHeight="1"/>
    <row r="53" spans="3:7" ht="22.5" customHeight="1"/>
    <row r="54" spans="3:7" ht="22.5" customHeight="1">
      <c r="G54" s="10"/>
    </row>
    <row r="55" spans="3:7" ht="22.5" customHeight="1">
      <c r="C55" s="1"/>
      <c r="E55" s="13"/>
      <c r="G55" s="10"/>
    </row>
    <row r="56" spans="3:7" ht="22.5" customHeight="1">
      <c r="C56" s="2"/>
      <c r="E56" s="13"/>
      <c r="G56" s="10"/>
    </row>
    <row r="57" spans="3:7" ht="22.5" customHeight="1">
      <c r="C57" s="1"/>
      <c r="E57" s="13"/>
      <c r="G57" s="10"/>
    </row>
    <row r="58" spans="3:7" ht="22.5" customHeight="1">
      <c r="E58" s="13"/>
      <c r="G58" s="10"/>
    </row>
    <row r="59" spans="3:7" ht="22.5" customHeight="1">
      <c r="C59" s="1"/>
      <c r="E59" s="13"/>
      <c r="G59" s="10"/>
    </row>
    <row r="60" spans="3:7" ht="22.5" customHeight="1">
      <c r="E60" s="13"/>
      <c r="G60" s="10"/>
    </row>
    <row r="61" spans="3:7" ht="22.5" customHeight="1"/>
    <row r="62" spans="3:7" ht="22.5" customHeight="1"/>
    <row r="63" spans="3:7" ht="22.5" customHeight="1"/>
    <row r="64" spans="3:7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</sheetData>
  <phoneticPr fontId="10" type="noConversion"/>
  <pageMargins left="0.7" right="0.7" top="0.78740157499999996" bottom="0.78740157499999996" header="0.3" footer="0.3"/>
  <pageSetup paperSize="9" orientation="portrait" horizontalDpi="0" verticalDpi="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U34"/>
  <sheetViews>
    <sheetView tabSelected="1" workbookViewId="0">
      <selection activeCell="I10" sqref="I10"/>
    </sheetView>
  </sheetViews>
  <sheetFormatPr defaultColWidth="8.88671875" defaultRowHeight="14.4"/>
  <cols>
    <col min="3" max="3" width="11.88671875" bestFit="1" customWidth="1"/>
    <col min="15" max="15" width="12.33203125" customWidth="1"/>
  </cols>
  <sheetData>
    <row r="1" spans="2:21">
      <c r="O1" s="25" t="s">
        <v>79</v>
      </c>
      <c r="P1" s="25"/>
      <c r="Q1" s="25"/>
      <c r="S1" s="25"/>
      <c r="T1" s="25"/>
      <c r="U1" s="25"/>
    </row>
    <row r="2" spans="2:21" ht="28.8">
      <c r="B2" s="5" t="s">
        <v>1</v>
      </c>
      <c r="C2" s="7" t="s">
        <v>2</v>
      </c>
      <c r="D2" s="9" t="s">
        <v>3</v>
      </c>
      <c r="E2" s="7" t="s">
        <v>4</v>
      </c>
      <c r="F2" s="9" t="s">
        <v>5</v>
      </c>
      <c r="G2" s="12" t="s">
        <v>6</v>
      </c>
      <c r="H2" s="12" t="s">
        <v>7</v>
      </c>
      <c r="I2" s="8" t="s">
        <v>8</v>
      </c>
      <c r="J2" s="4" t="s">
        <v>9</v>
      </c>
      <c r="O2" t="s">
        <v>1</v>
      </c>
      <c r="P2" t="s">
        <v>80</v>
      </c>
      <c r="Q2" t="s">
        <v>9</v>
      </c>
    </row>
    <row r="3" spans="2:21">
      <c r="B3" t="s">
        <v>18</v>
      </c>
      <c r="C3" s="11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172</v>
      </c>
      <c r="D3" s="18">
        <f>_xlfn.RANK.EQ(C3,$C$3:$C$11)</f>
        <v>1</v>
      </c>
      <c r="E3" s="11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88</v>
      </c>
      <c r="F3" s="18">
        <f>_xlfn.RANK.EQ(E3,$E$3:$E$11)</f>
        <v>2</v>
      </c>
      <c r="G3" s="11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50</v>
      </c>
      <c r="H3" s="18">
        <f>_xlfn.RANK.EQ(G3,$G$3:$G$11)</f>
        <v>2</v>
      </c>
      <c r="I3" s="6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310</v>
      </c>
      <c r="J3" s="15">
        <f>_xlfn.RANK.EQ(I3,$I$3:$I$11)</f>
        <v>1</v>
      </c>
      <c r="O3" t="str">
        <f>Tabulka1678[[#This Row],[Univerzita]]</f>
        <v>UKP</v>
      </c>
      <c r="P3">
        <f>Tabulka1678[[#This Row],[Body celkem]]</f>
        <v>310</v>
      </c>
      <c r="Q3">
        <f>Tabulka1678[[#This Row],[Pořadí]]</f>
        <v>1</v>
      </c>
    </row>
    <row r="4" spans="2:21">
      <c r="B4" t="s">
        <v>16</v>
      </c>
      <c r="C4" s="11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60</v>
      </c>
      <c r="D4" s="18">
        <f>_xlfn.RANK.EQ(C4,$C$3:$C$11)</f>
        <v>2</v>
      </c>
      <c r="E4" s="11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36</v>
      </c>
      <c r="F4" s="18">
        <f>_xlfn.RANK.EQ(E4,$E$3:$E$11)</f>
        <v>4</v>
      </c>
      <c r="G4" s="11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60</v>
      </c>
      <c r="H4" s="19">
        <f>_xlfn.RANK.EQ(G4,$G$3:$G$11)</f>
        <v>1</v>
      </c>
      <c r="I4" s="6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156</v>
      </c>
      <c r="J4" s="15">
        <f>_xlfn.RANK.EQ(I4,$I$3:$I$11)</f>
        <v>2</v>
      </c>
      <c r="O4" t="str">
        <f>Tabulka1678[[#This Row],[Univerzita]]</f>
        <v>MU</v>
      </c>
      <c r="P4">
        <f>Tabulka1678[[#This Row],[Body celkem]]</f>
        <v>156</v>
      </c>
      <c r="Q4">
        <f>Tabulka1678[[#This Row],[Pořadí]]</f>
        <v>2</v>
      </c>
    </row>
    <row r="5" spans="2:21">
      <c r="B5" t="s">
        <v>25</v>
      </c>
      <c r="C5" s="11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36</v>
      </c>
      <c r="D5" s="18">
        <f>_xlfn.RANK.EQ(C5,$C$3:$C$11)</f>
        <v>5</v>
      </c>
      <c r="E5" s="11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91</v>
      </c>
      <c r="F5" s="18">
        <f>_xlfn.RANK.EQ(E5,$E$3:$E$11)</f>
        <v>1</v>
      </c>
      <c r="G5" s="11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5" s="19">
        <f>_xlfn.RANK.EQ(G5,$G$3:$G$11)</f>
        <v>7</v>
      </c>
      <c r="I5" s="6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127</v>
      </c>
      <c r="J5" s="15">
        <f>_xlfn.RANK.EQ(I5,$I$3:$I$11)</f>
        <v>3</v>
      </c>
      <c r="O5" t="str">
        <f>Tabulka1678[[#This Row],[Univerzita]]</f>
        <v>ČVUT</v>
      </c>
      <c r="P5">
        <f>Tabulka1678[[#This Row],[Body celkem]]</f>
        <v>127</v>
      </c>
      <c r="Q5">
        <f>Tabulka1678[[#This Row],[Pořadí]]</f>
        <v>3</v>
      </c>
    </row>
    <row r="6" spans="2:21">
      <c r="B6" t="s">
        <v>20</v>
      </c>
      <c r="C6" s="11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55</v>
      </c>
      <c r="D6" s="18">
        <f>_xlfn.RANK.EQ(C6,$C$3:$C$11)</f>
        <v>3</v>
      </c>
      <c r="E6" s="11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32</v>
      </c>
      <c r="F6" s="18">
        <f>_xlfn.RANK.EQ(E6,$E$3:$E$11)</f>
        <v>5</v>
      </c>
      <c r="G6" s="11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35</v>
      </c>
      <c r="H6" s="19">
        <f>_xlfn.RANK.EQ(G6,$G$3:$G$11)</f>
        <v>3</v>
      </c>
      <c r="I6" s="6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122</v>
      </c>
      <c r="J6" s="15">
        <f>_xlfn.RANK.EQ(I6,$I$3:$I$11)</f>
        <v>4</v>
      </c>
      <c r="O6" t="str">
        <f>Tabulka1678[[#This Row],[Univerzita]]</f>
        <v>ČZUP</v>
      </c>
      <c r="P6">
        <f>Tabulka1678[[#This Row],[Body celkem]]</f>
        <v>122</v>
      </c>
      <c r="Q6">
        <f>Tabulka1678[[#This Row],[Pořadí]]</f>
        <v>4</v>
      </c>
    </row>
    <row r="7" spans="2:21">
      <c r="B7" t="s">
        <v>23</v>
      </c>
      <c r="C7" s="11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46</v>
      </c>
      <c r="D7" s="18">
        <f>_xlfn.RANK.EQ(C7,$C$3:$C$11)</f>
        <v>4</v>
      </c>
      <c r="E7" s="11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20</v>
      </c>
      <c r="F7" s="18">
        <f>_xlfn.RANK.EQ(E7,$E$3:$E$11)</f>
        <v>6</v>
      </c>
      <c r="G7" s="11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27</v>
      </c>
      <c r="H7" s="19">
        <f>_xlfn.RANK.EQ(G7,$G$3:$G$11)</f>
        <v>5</v>
      </c>
      <c r="I7" s="6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93</v>
      </c>
      <c r="J7" s="15">
        <f>_xlfn.RANK.EQ(I7,$I$3:$I$11)</f>
        <v>5</v>
      </c>
      <c r="O7" t="str">
        <f>Tabulka1678[[#This Row],[Univerzita]]</f>
        <v>MEND</v>
      </c>
      <c r="P7">
        <f>Tabulka1678[[#This Row],[Body celkem]]</f>
        <v>93</v>
      </c>
      <c r="Q7">
        <f>Tabulka1678[[#This Row],[Pořadí]]</f>
        <v>5</v>
      </c>
    </row>
    <row r="8" spans="2:21">
      <c r="B8" t="s">
        <v>26</v>
      </c>
      <c r="C8" s="11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1</v>
      </c>
      <c r="D8" s="18">
        <f>_xlfn.RANK.EQ(C8,$C$3:$C$11)</f>
        <v>9</v>
      </c>
      <c r="E8" s="11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46</v>
      </c>
      <c r="F8" s="18">
        <f>_xlfn.RANK.EQ(E8,$E$3:$E$11)</f>
        <v>3</v>
      </c>
      <c r="G8" s="11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33</v>
      </c>
      <c r="H8" s="19">
        <f>_xlfn.RANK.EQ(G8,$G$3:$G$11)</f>
        <v>4</v>
      </c>
      <c r="I8" s="6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80</v>
      </c>
      <c r="J8" s="15">
        <f>_xlfn.RANK.EQ(I8,$I$3:$I$11)</f>
        <v>6</v>
      </c>
      <c r="O8" t="str">
        <f>Tabulka1678[[#This Row],[Univerzita]]</f>
        <v>VUTB</v>
      </c>
      <c r="P8">
        <f>Tabulka1678[[#This Row],[Body celkem]]</f>
        <v>80</v>
      </c>
      <c r="Q8">
        <f>Tabulka1678[[#This Row],[Pořadí]]</f>
        <v>6</v>
      </c>
    </row>
    <row r="9" spans="2:21">
      <c r="B9" t="s">
        <v>29</v>
      </c>
      <c r="C9" s="11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28</v>
      </c>
      <c r="D9" s="18">
        <f>_xlfn.RANK.EQ(C9,$C$3:$C$11)</f>
        <v>6</v>
      </c>
      <c r="E9" s="11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0</v>
      </c>
      <c r="F9" s="18">
        <f>_xlfn.RANK.EQ(E9,$E$3:$E$11)</f>
        <v>8</v>
      </c>
      <c r="G9" s="11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9" s="19">
        <f>_xlfn.RANK.EQ(G9,$G$3:$G$11)</f>
        <v>7</v>
      </c>
      <c r="I9" s="6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28</v>
      </c>
      <c r="J9" s="15">
        <f>_xlfn.RANK.EQ(I9,$I$3:$I$11)</f>
        <v>7</v>
      </c>
      <c r="O9" t="str">
        <f>Tabulka1678[[#This Row],[Univerzita]]</f>
        <v>UJEP</v>
      </c>
      <c r="P9">
        <f>Tabulka1678[[#This Row],[Body celkem]]</f>
        <v>28</v>
      </c>
      <c r="Q9">
        <f>Tabulka1678[[#This Row],[Pořadí]]</f>
        <v>7</v>
      </c>
    </row>
    <row r="10" spans="2:21">
      <c r="B10" t="s">
        <v>11</v>
      </c>
      <c r="C10" s="11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22</v>
      </c>
      <c r="D10" s="18">
        <f>_xlfn.RANK.EQ(C10,$C$3:$C$11)</f>
        <v>7</v>
      </c>
      <c r="E10" s="11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0</v>
      </c>
      <c r="F10" s="18">
        <f>_xlfn.RANK.EQ(E10,$E$3:$E$11)</f>
        <v>8</v>
      </c>
      <c r="G10" s="11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10" s="19">
        <f>_xlfn.RANK.EQ(G10,$G$3:$G$11)</f>
        <v>7</v>
      </c>
      <c r="I10" s="6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22</v>
      </c>
      <c r="J10" s="15">
        <f>_xlfn.RANK.EQ(I10,$I$3:$I$11)</f>
        <v>8</v>
      </c>
      <c r="O10" t="str">
        <f>Tabulka1678[[#This Row],[Univerzita]]</f>
        <v>VŠCHT</v>
      </c>
      <c r="P10">
        <f>Tabulka1678[[#This Row],[Body celkem]]</f>
        <v>22</v>
      </c>
      <c r="Q10">
        <f>Tabulka1678[[#This Row],[Pořadí]]</f>
        <v>8</v>
      </c>
    </row>
    <row r="11" spans="2:21">
      <c r="B11" t="s">
        <v>21</v>
      </c>
      <c r="C11" s="11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3</v>
      </c>
      <c r="D11" s="18">
        <f>_xlfn.RANK.EQ(C11,$C$3:$C$11)</f>
        <v>8</v>
      </c>
      <c r="E11" s="11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3</v>
      </c>
      <c r="F11" s="18">
        <f>_xlfn.RANK.EQ(E11,$E$3:$E$11)</f>
        <v>7</v>
      </c>
      <c r="G11" s="11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4</v>
      </c>
      <c r="H11" s="19">
        <f>_xlfn.RANK.EQ(G11,$G$3:$G$11)</f>
        <v>6</v>
      </c>
      <c r="I11" s="6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10</v>
      </c>
      <c r="J11" s="15">
        <f>_xlfn.RANK.EQ(I11,$I$3:$I$11)</f>
        <v>9</v>
      </c>
      <c r="O11" t="str">
        <f>Tabulka1678[[#This Row],[Univerzita]]</f>
        <v>UP</v>
      </c>
      <c r="P11">
        <f>Tabulka1678[[#This Row],[Body celkem]]</f>
        <v>10</v>
      </c>
      <c r="Q11">
        <f>Tabulka1678[[#This Row],[Pořadí]]</f>
        <v>9</v>
      </c>
    </row>
    <row r="20" spans="2:3">
      <c r="B20" t="s">
        <v>11</v>
      </c>
      <c r="C20" s="21" t="s">
        <v>81</v>
      </c>
    </row>
    <row r="21" spans="2:3">
      <c r="B21" t="s">
        <v>16</v>
      </c>
      <c r="C21" t="s">
        <v>82</v>
      </c>
    </row>
    <row r="22" spans="2:3">
      <c r="B22" t="s">
        <v>18</v>
      </c>
      <c r="C22" s="21" t="s">
        <v>83</v>
      </c>
    </row>
    <row r="23" spans="2:3">
      <c r="B23" t="s">
        <v>21</v>
      </c>
      <c r="C23" s="21" t="s">
        <v>84</v>
      </c>
    </row>
    <row r="24" spans="2:3">
      <c r="B24" t="s">
        <v>23</v>
      </c>
      <c r="C24" s="21" t="s">
        <v>85</v>
      </c>
    </row>
    <row r="25" spans="2:3">
      <c r="B25" t="s">
        <v>26</v>
      </c>
      <c r="C25" s="21" t="s">
        <v>86</v>
      </c>
    </row>
    <row r="26" spans="2:3">
      <c r="B26" t="s">
        <v>20</v>
      </c>
      <c r="C26" s="21" t="s">
        <v>87</v>
      </c>
    </row>
    <row r="27" spans="2:3">
      <c r="B27" t="s">
        <v>29</v>
      </c>
      <c r="C27" s="21" t="s">
        <v>88</v>
      </c>
    </row>
    <row r="28" spans="2:3">
      <c r="B28" t="s">
        <v>25</v>
      </c>
      <c r="C28" s="21" t="s">
        <v>89</v>
      </c>
    </row>
    <row r="34" spans="2:2">
      <c r="B34" s="24"/>
    </row>
  </sheetData>
  <sortState ref="O3:R13">
    <sortCondition descending="1" ref="R13"/>
  </sortState>
  <mergeCells count="2">
    <mergeCell ref="O1:Q1"/>
    <mergeCell ref="S1:U1"/>
  </mergeCells>
  <conditionalFormatting sqref="J3:J11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:H11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:F11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:D11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scale="67" orientation="landscape" horizontalDpi="4294967293" verticalDpi="36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PRIMATORKY</vt:lpstr>
      <vt:lpstr>AMČR</vt:lpstr>
      <vt:lpstr>OSMY BRNO</vt:lpstr>
      <vt:lpstr>CELKEM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Ondřej Šanca</dc:creator>
  <cp:keywords/>
  <dc:description/>
  <cp:lastModifiedBy>Ondřej Hubík</cp:lastModifiedBy>
  <cp:revision/>
  <cp:lastPrinted>2022-10-08T13:58:23Z</cp:lastPrinted>
  <dcterms:created xsi:type="dcterms:W3CDTF">2022-09-25T14:34:40Z</dcterms:created>
  <dcterms:modified xsi:type="dcterms:W3CDTF">2022-10-08T14:00:00Z</dcterms:modified>
  <cp:category/>
  <cp:contentStatus/>
</cp:coreProperties>
</file>