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jz\Desktop\Univerzitní veslování\"/>
    </mc:Choice>
  </mc:AlternateContent>
  <xr:revisionPtr revIDLastSave="0" documentId="13_ncr:1_{8E7BB5E7-715C-4606-A792-B2087CE47838}" xr6:coauthVersionLast="47" xr6:coauthVersionMax="47" xr10:uidLastSave="{00000000-0000-0000-0000-000000000000}"/>
  <bookViews>
    <workbookView xWindow="-108" yWindow="-108" windowWidth="23256" windowHeight="12456" tabRatio="776" activeTab="2" xr2:uid="{00000000-000D-0000-FFFF-FFFF00000000}"/>
  </bookViews>
  <sheets>
    <sheet name="UNIVERZITNÍ OSMY" sheetId="1" r:id="rId1"/>
    <sheet name="AMČR" sheetId="2" r:id="rId2"/>
    <sheet name="OSMY BRNO" sheetId="5" r:id="rId3"/>
    <sheet name="CELKE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10" i="5"/>
  <c r="O6" i="2"/>
  <c r="O7" i="2"/>
  <c r="O8" i="2"/>
  <c r="O9" i="2"/>
  <c r="O10" i="2"/>
  <c r="O11" i="2"/>
  <c r="O12" i="2"/>
  <c r="O4" i="2"/>
  <c r="O5" i="2"/>
  <c r="N5" i="2"/>
  <c r="N6" i="2"/>
  <c r="N7" i="2"/>
  <c r="N8" i="2"/>
  <c r="N9" i="2"/>
  <c r="G13" i="4" s="1"/>
  <c r="N10" i="2"/>
  <c r="N11" i="2"/>
  <c r="N12" i="2"/>
  <c r="L5" i="2"/>
  <c r="L6" i="2"/>
  <c r="L7" i="2"/>
  <c r="L8" i="2"/>
  <c r="L9" i="2"/>
  <c r="L10" i="2"/>
  <c r="L11" i="2"/>
  <c r="L12" i="2"/>
  <c r="J5" i="2"/>
  <c r="J6" i="2"/>
  <c r="J7" i="2"/>
  <c r="J8" i="2"/>
  <c r="J9" i="2"/>
  <c r="C13" i="4" s="1"/>
  <c r="J10" i="2"/>
  <c r="J11" i="2"/>
  <c r="J12" i="2"/>
  <c r="L5" i="1"/>
  <c r="L6" i="1"/>
  <c r="L7" i="1"/>
  <c r="L8" i="1"/>
  <c r="L9" i="1"/>
  <c r="L10" i="1"/>
  <c r="L11" i="1"/>
  <c r="J5" i="1"/>
  <c r="J6" i="1"/>
  <c r="J7" i="1"/>
  <c r="J8" i="1"/>
  <c r="J9" i="1"/>
  <c r="J10" i="1"/>
  <c r="J11" i="1"/>
  <c r="E13" i="4"/>
  <c r="I13" i="4"/>
  <c r="E22" i="5"/>
  <c r="E26" i="5"/>
  <c r="E48" i="2"/>
  <c r="E47" i="2"/>
  <c r="E46" i="2"/>
  <c r="E45" i="2"/>
  <c r="E44" i="2"/>
  <c r="E43" i="2"/>
  <c r="E37" i="2"/>
  <c r="E38" i="2"/>
  <c r="E39" i="2"/>
  <c r="E30" i="2"/>
  <c r="D23" i="1"/>
  <c r="E23" i="1" s="1"/>
  <c r="E28" i="5"/>
  <c r="O12" i="4"/>
  <c r="O13" i="4"/>
  <c r="O14" i="4"/>
  <c r="E35" i="2"/>
  <c r="E36" i="2"/>
  <c r="E27" i="5"/>
  <c r="O4" i="4"/>
  <c r="E34" i="2"/>
  <c r="D22" i="1"/>
  <c r="E22" i="1" s="1"/>
  <c r="D21" i="1"/>
  <c r="E21" i="1" s="1"/>
  <c r="D20" i="1"/>
  <c r="E20" i="1" s="1"/>
  <c r="O5" i="4" l="1"/>
  <c r="O6" i="4"/>
  <c r="O7" i="4"/>
  <c r="O8" i="4"/>
  <c r="O9" i="4"/>
  <c r="O10" i="4"/>
  <c r="O11" i="4"/>
  <c r="O3" i="4"/>
  <c r="E26" i="2" l="1"/>
  <c r="E27" i="2"/>
  <c r="E28" i="2"/>
  <c r="E29" i="2"/>
  <c r="E25" i="2"/>
  <c r="F26" i="2"/>
  <c r="F27" i="2"/>
  <c r="F28" i="2"/>
  <c r="F29" i="2"/>
  <c r="D17" i="2"/>
  <c r="E17" i="2" s="1"/>
  <c r="P9" i="2" s="1"/>
  <c r="F17" i="2"/>
  <c r="D18" i="2"/>
  <c r="E18" i="2" s="1"/>
  <c r="F18" i="2"/>
  <c r="D19" i="2"/>
  <c r="E19" i="2" s="1"/>
  <c r="F19" i="2"/>
  <c r="D20" i="2"/>
  <c r="E20" i="2" s="1"/>
  <c r="F20" i="2"/>
  <c r="E21" i="2"/>
  <c r="F21" i="2"/>
  <c r="F11" i="2"/>
  <c r="D8" i="2"/>
  <c r="E8" i="2" s="1"/>
  <c r="D9" i="2"/>
  <c r="E9" i="2" s="1"/>
  <c r="P10" i="2" s="1"/>
  <c r="D10" i="2"/>
  <c r="E10" i="2" s="1"/>
  <c r="D11" i="2"/>
  <c r="E11" i="2" s="1"/>
  <c r="E12" i="2"/>
  <c r="F12" i="2"/>
  <c r="I15" i="4" l="1"/>
  <c r="P11" i="2"/>
  <c r="P5" i="2"/>
  <c r="F11" i="1"/>
  <c r="D11" i="1"/>
  <c r="E11" i="1" s="1"/>
  <c r="P10" i="1" s="1"/>
  <c r="E15" i="4" l="1"/>
  <c r="G15" i="4"/>
  <c r="C15" i="4"/>
  <c r="N10" i="1"/>
  <c r="F16" i="5"/>
  <c r="F17" i="5"/>
  <c r="F18" i="5"/>
  <c r="F15" i="5"/>
  <c r="E17" i="5"/>
  <c r="E18" i="5"/>
  <c r="E16" i="5"/>
  <c r="E15" i="5"/>
  <c r="E14" i="4" l="1"/>
  <c r="G14" i="4"/>
  <c r="F25" i="2"/>
  <c r="D16" i="2"/>
  <c r="E16" i="2" s="1"/>
  <c r="D16" i="1"/>
  <c r="E16" i="1" s="1"/>
  <c r="D17" i="1"/>
  <c r="E17" i="1" s="1"/>
  <c r="D18" i="1"/>
  <c r="E18" i="1" s="1"/>
  <c r="D19" i="1"/>
  <c r="E19" i="1" s="1"/>
  <c r="P8" i="1" s="1"/>
  <c r="D15" i="1"/>
  <c r="E15" i="1" s="1"/>
  <c r="D8" i="1"/>
  <c r="E8" i="1" s="1"/>
  <c r="D9" i="1"/>
  <c r="E9" i="1" s="1"/>
  <c r="D10" i="1"/>
  <c r="E10" i="1" s="1"/>
  <c r="D7" i="1"/>
  <c r="E7" i="1" s="1"/>
  <c r="N4" i="2" l="1"/>
  <c r="L4" i="2"/>
  <c r="C14" i="4"/>
  <c r="P5" i="1"/>
  <c r="P9" i="1"/>
  <c r="E8" i="5" l="1"/>
  <c r="E7" i="5"/>
  <c r="F8" i="5"/>
  <c r="F7" i="5"/>
  <c r="P8" i="2"/>
  <c r="F16" i="2"/>
  <c r="F8" i="2"/>
  <c r="F9" i="2"/>
  <c r="F10" i="2"/>
  <c r="D7" i="2"/>
  <c r="E7" i="2" s="1"/>
  <c r="P7" i="2" s="1"/>
  <c r="I10" i="4" s="1"/>
  <c r="F7" i="2"/>
  <c r="F16" i="1"/>
  <c r="F17" i="1"/>
  <c r="F18" i="1"/>
  <c r="F19" i="1"/>
  <c r="F15" i="1"/>
  <c r="F8" i="1"/>
  <c r="F9" i="1"/>
  <c r="F10" i="1"/>
  <c r="F7" i="1"/>
  <c r="N5" i="5" l="1"/>
  <c r="J5" i="5"/>
  <c r="P5" i="5" s="1"/>
  <c r="I14" i="4" s="1"/>
  <c r="P14" i="4" s="1"/>
  <c r="L5" i="5"/>
  <c r="N3" i="2"/>
  <c r="L3" i="2"/>
  <c r="N8" i="1"/>
  <c r="L4" i="5"/>
  <c r="J4" i="5"/>
  <c r="N4" i="5"/>
  <c r="N5" i="1"/>
  <c r="N3" i="5"/>
  <c r="J3" i="5"/>
  <c r="L3" i="5"/>
  <c r="N9" i="1"/>
  <c r="P3" i="2"/>
  <c r="P12" i="2"/>
  <c r="J3" i="2"/>
  <c r="P4" i="2"/>
  <c r="N4" i="1"/>
  <c r="N11" i="1"/>
  <c r="P6" i="2"/>
  <c r="J4" i="2"/>
  <c r="N3" i="1"/>
  <c r="J4" i="1"/>
  <c r="N6" i="1"/>
  <c r="N7" i="1"/>
  <c r="O5" i="5" l="1"/>
  <c r="M5" i="5"/>
  <c r="K5" i="5"/>
  <c r="G10" i="4"/>
  <c r="C10" i="4"/>
  <c r="K9" i="2"/>
  <c r="Q9" i="2"/>
  <c r="M9" i="2"/>
  <c r="E10" i="4"/>
  <c r="Q3" i="2"/>
  <c r="K4" i="2"/>
  <c r="Q6" i="2"/>
  <c r="Q4" i="2"/>
  <c r="Q7" i="2"/>
  <c r="Q5" i="2"/>
  <c r="Q11" i="2"/>
  <c r="Q10" i="2"/>
  <c r="Q12" i="2"/>
  <c r="Q8" i="2"/>
  <c r="K11" i="2"/>
  <c r="K8" i="2"/>
  <c r="K10" i="2"/>
  <c r="K5" i="2"/>
  <c r="K7" i="2"/>
  <c r="K6" i="2"/>
  <c r="O3" i="2"/>
  <c r="K3" i="2"/>
  <c r="M11" i="2"/>
  <c r="M4" i="2"/>
  <c r="M6" i="2"/>
  <c r="M5" i="2"/>
  <c r="M10" i="2"/>
  <c r="M8" i="2"/>
  <c r="M12" i="2"/>
  <c r="M7" i="2"/>
  <c r="M3" i="2"/>
  <c r="K12" i="2"/>
  <c r="O9" i="1"/>
  <c r="O7" i="1"/>
  <c r="O3" i="1"/>
  <c r="M4" i="5"/>
  <c r="O4" i="5"/>
  <c r="K4" i="5"/>
  <c r="P4" i="5"/>
  <c r="O6" i="1"/>
  <c r="O11" i="1"/>
  <c r="O4" i="1"/>
  <c r="O5" i="1"/>
  <c r="O8" i="1"/>
  <c r="O10" i="1"/>
  <c r="P3" i="5"/>
  <c r="O3" i="5"/>
  <c r="M3" i="5"/>
  <c r="K3" i="5"/>
  <c r="C9" i="4"/>
  <c r="G9" i="4"/>
  <c r="G8" i="4"/>
  <c r="G6" i="4"/>
  <c r="G3" i="4"/>
  <c r="G4" i="4"/>
  <c r="G7" i="4"/>
  <c r="G5" i="4"/>
  <c r="G12" i="4"/>
  <c r="G11" i="4"/>
  <c r="L3" i="1"/>
  <c r="H13" i="4" l="1"/>
  <c r="H3" i="4"/>
  <c r="H15" i="4"/>
  <c r="H14" i="4"/>
  <c r="H6" i="4"/>
  <c r="H11" i="4"/>
  <c r="H12" i="4"/>
  <c r="H5" i="4"/>
  <c r="H7" i="4"/>
  <c r="H10" i="4"/>
  <c r="H8" i="4"/>
  <c r="H9" i="4"/>
  <c r="H4" i="4"/>
  <c r="Q4" i="5"/>
  <c r="Q5" i="5"/>
  <c r="Q3" i="5"/>
  <c r="E11" i="4"/>
  <c r="E12" i="4"/>
  <c r="P11" i="1"/>
  <c r="P7" i="1"/>
  <c r="P6" i="1"/>
  <c r="P3" i="1"/>
  <c r="J3" i="1"/>
  <c r="P4" i="1"/>
  <c r="L4" i="1"/>
  <c r="Q11" i="1" l="1"/>
  <c r="Q3" i="1"/>
  <c r="Q10" i="1"/>
  <c r="Q8" i="1"/>
  <c r="Q9" i="1"/>
  <c r="Q5" i="1"/>
  <c r="M6" i="1"/>
  <c r="Q6" i="1"/>
  <c r="Q4" i="1"/>
  <c r="M9" i="1"/>
  <c r="Q7" i="1"/>
  <c r="K7" i="1"/>
  <c r="M4" i="1"/>
  <c r="M3" i="1"/>
  <c r="K3" i="1"/>
  <c r="M11" i="1"/>
  <c r="K11" i="1"/>
  <c r="M7" i="1"/>
  <c r="M10" i="1"/>
  <c r="K8" i="1"/>
  <c r="K10" i="1"/>
  <c r="K4" i="1"/>
  <c r="K5" i="1"/>
  <c r="K6" i="1"/>
  <c r="K9" i="1"/>
  <c r="M8" i="1"/>
  <c r="M5" i="1"/>
  <c r="E4" i="4"/>
  <c r="I9" i="4"/>
  <c r="E9" i="4"/>
  <c r="C6" i="4"/>
  <c r="I6" i="4"/>
  <c r="I8" i="4"/>
  <c r="C5" i="4"/>
  <c r="E7" i="4"/>
  <c r="E3" i="4"/>
  <c r="E6" i="4"/>
  <c r="C8" i="4"/>
  <c r="E8" i="4"/>
  <c r="I4" i="4"/>
  <c r="I12" i="4"/>
  <c r="I5" i="4"/>
  <c r="I11" i="4"/>
  <c r="I3" i="4"/>
  <c r="I7" i="4"/>
  <c r="C3" i="4"/>
  <c r="C7" i="4"/>
  <c r="C11" i="4"/>
  <c r="C4" i="4"/>
  <c r="E5" i="4"/>
  <c r="C12" i="4"/>
  <c r="F9" i="4" l="1"/>
  <c r="F11" i="4"/>
  <c r="F13" i="4"/>
  <c r="D13" i="4"/>
  <c r="J7" i="4"/>
  <c r="J13" i="4"/>
  <c r="D3" i="4"/>
  <c r="D15" i="4"/>
  <c r="D14" i="4"/>
  <c r="D9" i="4"/>
  <c r="D10" i="4"/>
  <c r="J9" i="4"/>
  <c r="F4" i="4"/>
  <c r="F7" i="4"/>
  <c r="J5" i="4"/>
  <c r="D5" i="4"/>
  <c r="D4" i="4"/>
  <c r="J12" i="4"/>
  <c r="J8" i="4"/>
  <c r="J3" i="4"/>
  <c r="Q3" i="4" s="1"/>
  <c r="J15" i="4"/>
  <c r="J14" i="4"/>
  <c r="J10" i="4"/>
  <c r="D12" i="4"/>
  <c r="F5" i="4"/>
  <c r="J6" i="4"/>
  <c r="D8" i="4"/>
  <c r="F6" i="4"/>
  <c r="F3" i="4"/>
  <c r="F15" i="4"/>
  <c r="F14" i="4"/>
  <c r="F10" i="4"/>
  <c r="P13" i="4"/>
  <c r="J11" i="4"/>
  <c r="D11" i="4"/>
  <c r="J4" i="4"/>
  <c r="D7" i="4"/>
  <c r="F8" i="4"/>
  <c r="D6" i="4"/>
  <c r="F12" i="4"/>
  <c r="P12" i="4"/>
  <c r="P10" i="4"/>
  <c r="P4" i="4"/>
  <c r="P5" i="4"/>
  <c r="P3" i="4"/>
  <c r="P6" i="4"/>
  <c r="P11" i="4"/>
  <c r="P8" i="4"/>
  <c r="P9" i="4"/>
  <c r="P7" i="4"/>
  <c r="Q14" i="4" l="1"/>
  <c r="Q12" i="4"/>
  <c r="Q13" i="4"/>
  <c r="Q11" i="4"/>
  <c r="Q10" i="4"/>
  <c r="Q4" i="4"/>
  <c r="Q6" i="4"/>
  <c r="Q5" i="4"/>
  <c r="Q8" i="4"/>
  <c r="Q9" i="4"/>
  <c r="Q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G6" authorId="0" shapeId="0" xr:uid="{4E963997-7325-485E-AD6B-E59DF0DCBD95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I2" authorId="0" shapeId="0" xr:uid="{DCB9659D-F902-4B97-BFBF-F8EC3B35ED2E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Zde je potřeba ručne vypsat univerzity</t>
        </r>
      </text>
    </comment>
    <comment ref="G6" authorId="0" shapeId="0" xr:uid="{15289F46-561E-4C54-98DF-6FB225CC0A88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Šanca Ondřej</author>
  </authors>
  <commentList>
    <comment ref="G6" authorId="0" shapeId="0" xr:uid="{160204EC-49CE-457C-9EFE-D839E1BEBA9E}">
      <text>
        <r>
          <rPr>
            <b/>
            <sz val="9"/>
            <color indexed="81"/>
            <rFont val="Tahoma"/>
            <family val="2"/>
            <charset val="238"/>
          </rPr>
          <t>Šanca Ondřej:</t>
        </r>
        <r>
          <rPr>
            <sz val="9"/>
            <color indexed="81"/>
            <rFont val="Tahoma"/>
            <family val="2"/>
            <charset val="238"/>
          </rPr>
          <t xml:space="preserve">
Pokud se jede společenství je potřeba rozepsat posádku na dva řádky a ve sloupci B upravit pořadí posádek, aby bylo správné.
Současně je potřeba k takto upraveným řádkům do tohoto sloupce vložit počet lidí z posádky, kteří k univerzitě na řádku neptaří.</t>
        </r>
      </text>
    </comment>
  </commentList>
</comments>
</file>

<file path=xl/sharedStrings.xml><?xml version="1.0" encoding="utf-8"?>
<sst xmlns="http://schemas.openxmlformats.org/spreadsheetml/2006/main" count="255" uniqueCount="59">
  <si>
    <t>Univerzita</t>
  </si>
  <si>
    <t>Body ženy</t>
  </si>
  <si>
    <t>Pořadí ženy</t>
  </si>
  <si>
    <t>Body muži</t>
  </si>
  <si>
    <t>Pořadí muži</t>
  </si>
  <si>
    <t>Body mix</t>
  </si>
  <si>
    <t>Pořadí mix</t>
  </si>
  <si>
    <t>Body celkem</t>
  </si>
  <si>
    <t>Pořadí</t>
  </si>
  <si>
    <t>žsen 8+</t>
  </si>
  <si>
    <t>VŠCHT</t>
  </si>
  <si>
    <t>Body za slajd</t>
  </si>
  <si>
    <t>Odečtení za společenství</t>
  </si>
  <si>
    <t>UKP</t>
  </si>
  <si>
    <t>ČZUP</t>
  </si>
  <si>
    <t>MEND</t>
  </si>
  <si>
    <t>ČVUT</t>
  </si>
  <si>
    <t>VUTB</t>
  </si>
  <si>
    <t>UJEP</t>
  </si>
  <si>
    <t>msen 8+</t>
  </si>
  <si>
    <t>žsen 1x</t>
  </si>
  <si>
    <t>msen 1x</t>
  </si>
  <si>
    <t>žsen 4+</t>
  </si>
  <si>
    <t>msen 4+</t>
  </si>
  <si>
    <t>OSMY BRNO</t>
  </si>
  <si>
    <t>Celkové pořadí</t>
  </si>
  <si>
    <t>Body</t>
  </si>
  <si>
    <t>Vysoká škola chemicko-techologická v Praze</t>
  </si>
  <si>
    <t>Univerzita Karlova v Praze</t>
  </si>
  <si>
    <t>Univerzita Pardubice</t>
  </si>
  <si>
    <t>Mendelova univerzita v Brně</t>
  </si>
  <si>
    <t>Vysoké učení technické v Brně</t>
  </si>
  <si>
    <t>Česká zemědělská univerzita v Praze</t>
  </si>
  <si>
    <t>Univerzita J. E. Purkyně v Ústí nad Labem</t>
  </si>
  <si>
    <t>České vysoké učení technické v Praze</t>
  </si>
  <si>
    <t>MUBR</t>
  </si>
  <si>
    <t>VŠE</t>
  </si>
  <si>
    <t>UPCE</t>
  </si>
  <si>
    <t>m</t>
  </si>
  <si>
    <t>DNS</t>
  </si>
  <si>
    <t>mix  2x</t>
  </si>
  <si>
    <t>VŠB</t>
  </si>
  <si>
    <t>UPOL</t>
  </si>
  <si>
    <t>Vysoká škola ekonomická v Praze</t>
  </si>
  <si>
    <t>Univerzita Palackého v Olomouci</t>
  </si>
  <si>
    <t>Masarykova univerzita v Brně</t>
  </si>
  <si>
    <t>Technická univerzita Ostrava</t>
  </si>
  <si>
    <t>UNIVERZITNÍ OSMY</t>
  </si>
  <si>
    <t xml:space="preserve">AKADEMICKÉ MISTROVSTVÍ ČR </t>
  </si>
  <si>
    <t>Praha 31. 5. 2024</t>
  </si>
  <si>
    <t>PALE</t>
  </si>
  <si>
    <t>UNOB</t>
  </si>
  <si>
    <t>x</t>
  </si>
  <si>
    <t>žsen 2x</t>
  </si>
  <si>
    <t>ž</t>
  </si>
  <si>
    <t>msen 2x</t>
  </si>
  <si>
    <t>Třeboň 13. - 14. 7. 2024</t>
  </si>
  <si>
    <t>Brno 26. 10. 2024</t>
  </si>
  <si>
    <t>Univerzita Obrany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</si>
</sst>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1E1E1E"/>
      <name val="Clara"/>
      <family val="2"/>
      <charset val="1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1"/>
    <xf numFmtId="0" fontId="1" fillId="4" borderId="0" xfId="3"/>
    <xf numFmtId="0" fontId="4" fillId="5" borderId="0" xfId="4" applyAlignment="1">
      <alignment wrapText="1"/>
    </xf>
    <xf numFmtId="0" fontId="4" fillId="7" borderId="0" xfId="6" applyAlignment="1">
      <alignment wrapText="1"/>
    </xf>
    <xf numFmtId="0" fontId="3" fillId="3" borderId="1" xfId="2" applyBorder="1" applyAlignment="1">
      <alignment wrapText="1"/>
    </xf>
    <xf numFmtId="0" fontId="6" fillId="0" borderId="0" xfId="0" applyFont="1"/>
    <xf numFmtId="0" fontId="3" fillId="3" borderId="0" xfId="2" applyBorder="1" applyAlignment="1">
      <alignment wrapText="1"/>
    </xf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6" borderId="0" xfId="5" applyAlignment="1">
      <alignment horizontal="left" vertical="center" wrapText="1"/>
    </xf>
    <xf numFmtId="0" fontId="13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1" applyNumberFormat="1" applyFont="1" applyAlignment="1">
      <alignment horizontal="center" vertical="center"/>
    </xf>
    <xf numFmtId="0" fontId="1" fillId="8" borderId="0" xfId="7" applyAlignment="1">
      <alignment horizontal="left" vertical="center" wrapText="1"/>
    </xf>
    <xf numFmtId="0" fontId="13" fillId="3" borderId="0" xfId="2" applyNumberFormat="1" applyFont="1" applyBorder="1" applyAlignment="1">
      <alignment horizontal="center" vertical="center" wrapText="1"/>
    </xf>
    <xf numFmtId="0" fontId="0" fillId="3" borderId="0" xfId="2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6" fillId="0" borderId="8" xfId="0" applyFont="1" applyBorder="1"/>
    <xf numFmtId="0" fontId="0" fillId="0" borderId="9" xfId="0" applyBorder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6" fillId="0" borderId="3" xfId="0" applyFont="1" applyBorder="1"/>
    <xf numFmtId="0" fontId="10" fillId="0" borderId="8" xfId="0" applyFont="1" applyBorder="1"/>
    <xf numFmtId="0" fontId="0" fillId="3" borderId="1" xfId="2" applyNumberFormat="1" applyFont="1" applyBorder="1" applyAlignment="1">
      <alignment horizontal="center" vertical="center" wrapText="1"/>
    </xf>
    <xf numFmtId="0" fontId="10" fillId="0" borderId="3" xfId="0" applyFont="1" applyBorder="1"/>
    <xf numFmtId="164" fontId="0" fillId="0" borderId="3" xfId="0" applyNumberFormat="1" applyBorder="1"/>
    <xf numFmtId="0" fontId="1" fillId="9" borderId="0" xfId="7" applyFill="1" applyAlignment="1">
      <alignment horizontal="left" vertical="center" wrapText="1"/>
    </xf>
    <xf numFmtId="0" fontId="1" fillId="10" borderId="0" xfId="5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11" borderId="0" xfId="0" applyFont="1" applyFill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/>
    <xf numFmtId="0" fontId="10" fillId="0" borderId="12" xfId="0" applyFont="1" applyBorder="1"/>
    <xf numFmtId="164" fontId="0" fillId="0" borderId="12" xfId="0" applyNumberFormat="1" applyBorder="1"/>
    <xf numFmtId="0" fontId="0" fillId="0" borderId="12" xfId="0" applyBorder="1"/>
    <xf numFmtId="0" fontId="6" fillId="0" borderId="12" xfId="0" applyFont="1" applyBorder="1"/>
    <xf numFmtId="0" fontId="0" fillId="0" borderId="13" xfId="0" applyBorder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20 % – Zvýraznění 4" xfId="7" builtinId="42"/>
    <cellStyle name="40 % – Zvýraznění 2" xfId="3" builtinId="35"/>
    <cellStyle name="60 % – Zvýraznění 4" xfId="5" builtinId="44"/>
    <cellStyle name="Neutrální" xfId="2" builtinId="28"/>
    <cellStyle name="Normální" xfId="0" builtinId="0"/>
    <cellStyle name="Správně" xfId="1" builtinId="26"/>
    <cellStyle name="Zvýraznění 4" xfId="4" builtinId="41"/>
    <cellStyle name="Zvýraznění 6" xfId="6" builtinId="49"/>
  </cellStyles>
  <dxfs count="40"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0" formatCode="General"/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CC66FF"/>
      <color rgb="FF33CC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97</xdr:col>
      <xdr:colOff>333375</xdr:colOff>
      <xdr:row>1</xdr:row>
      <xdr:rowOff>47625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495425" y="0"/>
          <a:ext cx="57864375" cy="238125"/>
        </a:xfrm>
        <a:custGeom>
          <a:avLst/>
          <a:gdLst>
            <a:gd name="T0" fmla="+- 0 283 2360"/>
            <a:gd name="T1" fmla="*/ T0 w 91120"/>
            <a:gd name="T2" fmla="+- 0 578 -71541"/>
            <a:gd name="T3" fmla="*/ 578 h 380"/>
            <a:gd name="T4" fmla="+- 0 11218 2360"/>
            <a:gd name="T5" fmla="*/ T4 w 91120"/>
            <a:gd name="T6" fmla="+- 0 578 -71541"/>
            <a:gd name="T7" fmla="*/ 578 h 380"/>
            <a:gd name="T8" fmla="+- 0 283 2360"/>
            <a:gd name="T9" fmla="*/ T8 w 91120"/>
            <a:gd name="T10" fmla="+- 0 623 -71541"/>
            <a:gd name="T11" fmla="*/ 623 h 380"/>
            <a:gd name="T12" fmla="+- 0 11218 2360"/>
            <a:gd name="T13" fmla="*/ T12 w 91120"/>
            <a:gd name="T14" fmla="+- 0 623 -71541"/>
            <a:gd name="T15" fmla="*/ 623 h 380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</a:cxnLst>
          <a:rect l="0" t="0" r="r" b="b"/>
          <a:pathLst>
            <a:path w="91120" h="380">
              <a:moveTo>
                <a:pt x="-2077" y="72119"/>
              </a:moveTo>
              <a:lnTo>
                <a:pt x="8858" y="72119"/>
              </a:lnTo>
              <a:moveTo>
                <a:pt x="-2077" y="72164"/>
              </a:moveTo>
              <a:lnTo>
                <a:pt x="8858" y="72164"/>
              </a:lnTo>
            </a:path>
          </a:pathLst>
        </a:custGeom>
        <a:noFill/>
        <a:ln w="9144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I2:Q11" totalsRowShown="0" dataDxfId="39">
  <autoFilter ref="I2:Q11" xr:uid="{00000000-0009-0000-0100-000001000000}"/>
  <sortState xmlns:xlrd2="http://schemas.microsoft.com/office/spreadsheetml/2017/richdata2" ref="I3:Q11">
    <sortCondition ref="Q3:Q11"/>
  </sortState>
  <tableColumns count="9">
    <tableColumn id="1" xr3:uid="{00000000-0010-0000-0000-000001000000}" name="Univerzita" dataDxfId="38"/>
    <tableColumn id="7" xr3:uid="{00000000-0010-0000-0000-000007000000}" name="Body ženy" dataDxfId="37">
      <calculatedColumnFormula>SUMIFS($E:$E,$C:$C,Tabulka1[[#This Row],[Univerzita]],$F:$F,"ž")</calculatedColumnFormula>
    </tableColumn>
    <tableColumn id="6" xr3:uid="{00000000-0010-0000-0000-000006000000}" name="Pořadí ženy" dataDxfId="36">
      <calculatedColumnFormula>_xlfn.RANK.EQ(J3,$J$3:$J$11)</calculatedColumnFormula>
    </tableColumn>
    <tableColumn id="5" xr3:uid="{00000000-0010-0000-0000-000005000000}" name="Body muži" dataDxfId="35">
      <calculatedColumnFormula>SUMIFS($E:$E,$C:$C,Tabulka1[[#This Row],[Univerzita]],$F:$F,"m")</calculatedColumnFormula>
    </tableColumn>
    <tableColumn id="4" xr3:uid="{00000000-0010-0000-0000-000004000000}" name="Pořadí muži" dataDxfId="34">
      <calculatedColumnFormula>_xlfn.RANK.EQ(L3,$L$3:$L$11)</calculatedColumnFormula>
    </tableColumn>
    <tableColumn id="10" xr3:uid="{00000000-0010-0000-0000-00000A000000}" name="Body mix" dataDxfId="33">
      <calculatedColumnFormula>SUMIFS($E:$E,$C:$C,Tabulka1[[#This Row],[Univerzita]],$F:$F,"x")</calculatedColumnFormula>
    </tableColumn>
    <tableColumn id="9" xr3:uid="{00000000-0010-0000-0000-000009000000}" name="Pořadí mix" dataDxfId="32">
      <calculatedColumnFormula>_xlfn.RANK.EQ(N3,$N$3:$N$11)</calculatedColumnFormula>
    </tableColumn>
    <tableColumn id="2" xr3:uid="{00000000-0010-0000-0000-000002000000}" name="Body celkem" dataDxfId="31">
      <calculatedColumnFormula>SUMIF($C:C,I3,$E:E)</calculatedColumnFormula>
    </tableColumn>
    <tableColumn id="3" xr3:uid="{00000000-0010-0000-0000-000003000000}" name="Pořadí" dataDxfId="30">
      <calculatedColumnFormula>_xlfn.RANK.EQ(P3,$P$3:$P$11)</calculatedColumnFormula>
    </tableColumn>
  </tableColumns>
  <tableStyleInfo name="TableStyleMedium14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ulka16" displayName="Tabulka16" ref="I2:Q12" totalsRowShown="0" dataDxfId="29">
  <autoFilter ref="I2:Q12" xr:uid="{00000000-0009-0000-0100-000005000000}"/>
  <sortState xmlns:xlrd2="http://schemas.microsoft.com/office/spreadsheetml/2017/richdata2" ref="I3:Q12">
    <sortCondition ref="Q3:Q12"/>
  </sortState>
  <tableColumns count="9">
    <tableColumn id="1" xr3:uid="{00000000-0010-0000-0100-000001000000}" name="Univerzita" dataDxfId="28"/>
    <tableColumn id="7" xr3:uid="{00000000-0010-0000-0100-000007000000}" name="Body ženy" dataDxfId="27">
      <calculatedColumnFormula>SUMIFS($E:$E,$C:$C,Tabulka16[[#This Row],[Univerzita]],$F:$F,"ž")</calculatedColumnFormula>
    </tableColumn>
    <tableColumn id="6" xr3:uid="{00000000-0010-0000-0100-000006000000}" name="Pořadí ženy" dataDxfId="26">
      <calculatedColumnFormula>_xlfn.RANK.EQ(J3,$J$3:$J$12)</calculatedColumnFormula>
    </tableColumn>
    <tableColumn id="5" xr3:uid="{00000000-0010-0000-0100-000005000000}" name="Body muži" dataDxfId="25">
      <calculatedColumnFormula>SUMIFS($E:$E,$C:$C,Tabulka16[[#This Row],[Univerzita]],$F:$F,"m")</calculatedColumnFormula>
    </tableColumn>
    <tableColumn id="4" xr3:uid="{00000000-0010-0000-0100-000004000000}" name="Pořadí muži" dataDxfId="24">
      <calculatedColumnFormula>_xlfn.RANK.EQ(L3,$L$3:$L$12)</calculatedColumnFormula>
    </tableColumn>
    <tableColumn id="10" xr3:uid="{00000000-0010-0000-0100-00000A000000}" name="Body mix" dataDxfId="23">
      <calculatedColumnFormula>SUMIFS($E:$E,$C:$C,Tabulka16[[#This Row],[Univerzita]],$F:$F,"x")</calculatedColumnFormula>
    </tableColumn>
    <tableColumn id="9" xr3:uid="{00000000-0010-0000-0100-000009000000}" name="Pořadí mix" dataDxfId="22">
      <calculatedColumnFormula>_xlfn.RANK.EQ(N3,$N$3:$N$12)</calculatedColumnFormula>
    </tableColumn>
    <tableColumn id="2" xr3:uid="{00000000-0010-0000-0100-000002000000}" name="Body celkem" dataDxfId="21">
      <calculatedColumnFormula>SUMIF($C:C,I3,$E:E)</calculatedColumnFormula>
    </tableColumn>
    <tableColumn id="3" xr3:uid="{00000000-0010-0000-0100-000003000000}" name="Pořadí" dataDxfId="20">
      <calculatedColumnFormula>_xlfn.RANK.EQ(P3,$P$3:$P$12)</calculatedColumnFormula>
    </tableColumn>
  </tableColumns>
  <tableStyleInfo name="TableStyleMedium14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ulka167" displayName="Tabulka167" ref="I2:Q5" totalsRowShown="0" dataDxfId="19">
  <autoFilter ref="I2:Q5" xr:uid="{00000000-0009-0000-0100-000006000000}"/>
  <sortState xmlns:xlrd2="http://schemas.microsoft.com/office/spreadsheetml/2017/richdata2" ref="I3:Q5">
    <sortCondition ref="Q2:Q5"/>
  </sortState>
  <tableColumns count="9">
    <tableColumn id="1" xr3:uid="{00000000-0010-0000-0200-000001000000}" name="Univerzita" dataDxfId="18"/>
    <tableColumn id="7" xr3:uid="{00000000-0010-0000-0200-000007000000}" name="Body ženy" dataDxfId="17">
      <calculatedColumnFormula>SUMIFS($E:$E,$C:$C,Tabulka167[[#This Row],[Univerzita]],$F:$F,"ž")</calculatedColumnFormula>
    </tableColumn>
    <tableColumn id="6" xr3:uid="{00000000-0010-0000-0200-000006000000}" name="Pořadí ženy" dataDxfId="16">
      <calculatedColumnFormula>_xlfn.RANK.EQ(J3,$J$3:$J$5)</calculatedColumnFormula>
    </tableColumn>
    <tableColumn id="5" xr3:uid="{00000000-0010-0000-0200-000005000000}" name="Body muži" dataDxfId="15">
      <calculatedColumnFormula>SUMIFS($E:$E,$C:$C,Tabulka167[[#This Row],[Univerzita]],$F:$F,"m")</calculatedColumnFormula>
    </tableColumn>
    <tableColumn id="4" xr3:uid="{00000000-0010-0000-0200-000004000000}" name="Pořadí muži" dataDxfId="14">
      <calculatedColumnFormula>_xlfn.RANK.EQ(L3,$L$3:$L$5)</calculatedColumnFormula>
    </tableColumn>
    <tableColumn id="10" xr3:uid="{00000000-0010-0000-0200-00000A000000}" name="Body mix" dataDxfId="13">
      <calculatedColumnFormula>SUMIFS($E:$E,$C:$C,Tabulka167[[#This Row],[Univerzita]],$F:$F,"x")</calculatedColumnFormula>
    </tableColumn>
    <tableColumn id="9" xr3:uid="{00000000-0010-0000-0200-000009000000}" name="Pořadí mix" dataDxfId="12">
      <calculatedColumnFormula>_xlfn.RANK.EQ(N3,$N$3:$N$5)</calculatedColumnFormula>
    </tableColumn>
    <tableColumn id="2" xr3:uid="{00000000-0010-0000-0200-000002000000}" name="Body celkem" dataDxfId="11">
      <calculatedColumnFormula>SUM(Tabulka167[[#This Row],[Body ženy]],Tabulka167[[#This Row],[Body muži]],Tabulka167[[#This Row],[Body mix]])</calculatedColumnFormula>
    </tableColumn>
    <tableColumn id="3" xr3:uid="{00000000-0010-0000-0200-000003000000}" name="Pořadí" dataDxfId="10">
      <calculatedColumnFormula>_xlfn.RANK.EQ(P3,$P$3:$P$5)</calculatedColumnFormula>
    </tableColumn>
  </tableColumns>
  <tableStyleInfo name="TableStyleMedium14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ulka1678" displayName="Tabulka1678" ref="B2:J15" totalsRowShown="0" dataDxfId="9">
  <autoFilter ref="B2:J15" xr:uid="{00000000-0009-0000-0100-000007000000}"/>
  <sortState xmlns:xlrd2="http://schemas.microsoft.com/office/spreadsheetml/2017/richdata2" ref="B3:J15">
    <sortCondition ref="J3:J15"/>
  </sortState>
  <tableColumns count="9">
    <tableColumn id="1" xr3:uid="{00000000-0010-0000-0300-000001000000}" name="Univerzita" dataDxfId="8"/>
    <tableColumn id="7" xr3:uid="{00000000-0010-0000-0300-000007000000}" name="Body ženy" dataDxfId="7">
      <calculatedColumnFormula>SUMIF(Tabulka167[Univerzita],Tabulka1678[[#This Row],[Univerzita]],Tabulka167[Body ženy]) + SUMIF(Tabulka16[Univerzita],Tabulka1678[[#This Row],[Univerzita]],Tabulka16[Body ženy]) + SUMIF(Tabulka1[Univerzita],Tabulka1678[[#This Row],[Univerzita]],Tabulka1[Body ženy])</calculatedColumnFormula>
    </tableColumn>
    <tableColumn id="6" xr3:uid="{00000000-0010-0000-0300-000006000000}" name="Pořadí ženy" dataDxfId="6">
      <calculatedColumnFormula>_xlfn.RANK.EQ(C3,$C$3:$C$15)</calculatedColumnFormula>
    </tableColumn>
    <tableColumn id="5" xr3:uid="{00000000-0010-0000-0300-000005000000}" name="Body muži" dataDxfId="5">
      <calculatedColumnFormula>SUMIF(Tabulka167[Univerzita],Tabulka1678[[#This Row],[Univerzita]],Tabulka167[Body muži]) + SUMIF(Tabulka16[Univerzita],Tabulka1678[[#This Row],[Univerzita]],Tabulka16[Body muži]) + SUMIF(Tabulka1[Univerzita],Tabulka1678[[#This Row],[Univerzita]],Tabulka1[Body muži])</calculatedColumnFormula>
    </tableColumn>
    <tableColumn id="4" xr3:uid="{00000000-0010-0000-0300-000004000000}" name="Pořadí muži" dataDxfId="4">
      <calculatedColumnFormula>_xlfn.RANK.EQ(E3,$E$3:$E$15)</calculatedColumnFormula>
    </tableColumn>
    <tableColumn id="10" xr3:uid="{00000000-0010-0000-0300-00000A000000}" name="Body mix" dataDxfId="3">
      <calculatedColumnFormula>SUMIF(Tabulka167[Univerzita],Tabulka1678[[#This Row],[Univerzita]],Tabulka167[Body mix]) + SUMIF(Tabulka16[Univerzita],Tabulka1678[[#This Row],[Univerzita]],Tabulka16[Body mix]) + SUMIF(Tabulka1[Univerzita],Tabulka1678[[#This Row],[Univerzita]],Tabulka1[Body mix])</calculatedColumnFormula>
    </tableColumn>
    <tableColumn id="9" xr3:uid="{00000000-0010-0000-0300-000009000000}" name="Pořadí mix" dataDxfId="2">
      <calculatedColumnFormula>_xlfn.RANK.EQ(G3,$G$3:$G$15)</calculatedColumnFormula>
    </tableColumn>
    <tableColumn id="2" xr3:uid="{00000000-0010-0000-0300-000002000000}" name="Body celkem" dataDxfId="1">
      <calculatedColumnFormula>SUMIF(Tabulka167[Univerzita],Tabulka1678[[#This Row],[Univerzita]],Tabulka167[Body celkem]) + SUMIF(Tabulka16[Univerzita],Tabulka1678[[#This Row],[Univerzita]],Tabulka16[Body celkem]) + SUMIF(Tabulka1[Univerzita],Tabulka1678[[#This Row],[Univerzita]],Tabulka1[Body celkem])</calculatedColumnFormula>
    </tableColumn>
    <tableColumn id="3" xr3:uid="{00000000-0010-0000-0300-000003000000}" name="Pořadí" dataDxfId="0">
      <calculatedColumnFormula>_xlfn.RANK.EQ(I3,$I$3:$I$15)</calculatedColumnFormula>
    </tableColumn>
  </tableColumns>
  <tableStyleInfo name="TableStyleMedium14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3EF9F3-96E1-4258-A434-44A03314D748}" name="Tabulka2" displayName="Tabulka2" ref="O2:Q14" totalsRowShown="0">
  <autoFilter ref="O2:Q14" xr:uid="{049455C5-E996-4BD9-A081-E8D565A5BC05}"/>
  <tableColumns count="3">
    <tableColumn id="1" xr3:uid="{EE0347B0-B6CC-4E0A-A056-FB56C296135D}" name="Univerzita">
      <calculatedColumnFormula>Tabulka1678[[#This Row],[Univerzita]]</calculatedColumnFormula>
    </tableColumn>
    <tableColumn id="2" xr3:uid="{629F7A6B-EDE2-4C6C-8FBF-2E3365961A69}" name="Body">
      <calculatedColumnFormula>Tabulka1678[[#This Row],[Body celkem]]</calculatedColumnFormula>
    </tableColumn>
    <tableColumn id="3" xr3:uid="{CA4B5379-BC58-4416-9D24-E410E12E57DA}" name="Pořadí">
      <calculatedColumnFormula>Tabulka1678[[#This Row],[Pořadí]]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Q177"/>
  <sheetViews>
    <sheetView zoomScaleNormal="100" workbookViewId="0">
      <selection activeCell="S13" sqref="S13"/>
    </sheetView>
  </sheetViews>
  <sheetFormatPr defaultColWidth="8.88671875" defaultRowHeight="14.4"/>
  <cols>
    <col min="3" max="3" width="11.109375" customWidth="1"/>
    <col min="4" max="4" width="5.44140625" customWidth="1"/>
    <col min="5" max="5" width="6.44140625" customWidth="1"/>
    <col min="6" max="6" width="3.33203125" customWidth="1"/>
    <col min="7" max="7" width="9.6640625" customWidth="1"/>
    <col min="8" max="8" width="14" customWidth="1"/>
    <col min="9" max="9" width="12.109375" customWidth="1"/>
    <col min="10" max="13" width="8.44140625" style="2" customWidth="1"/>
    <col min="14" max="15" width="8.44140625" style="2" hidden="1" customWidth="1"/>
    <col min="16" max="16" width="8.44140625" style="2" customWidth="1"/>
    <col min="17" max="17" width="8.44140625" customWidth="1"/>
  </cols>
  <sheetData>
    <row r="2" spans="2:17" ht="36.75" customHeight="1">
      <c r="B2" s="14" t="s">
        <v>47</v>
      </c>
      <c r="I2" s="4" t="s">
        <v>0</v>
      </c>
      <c r="J2" s="5" t="s">
        <v>1</v>
      </c>
      <c r="K2" s="7" t="s">
        <v>2</v>
      </c>
      <c r="L2" s="5" t="s">
        <v>3</v>
      </c>
      <c r="M2" s="7" t="s">
        <v>4</v>
      </c>
      <c r="N2" s="9" t="s">
        <v>5</v>
      </c>
      <c r="O2" s="9" t="s">
        <v>6</v>
      </c>
      <c r="P2" s="6" t="s">
        <v>7</v>
      </c>
      <c r="Q2" s="3" t="s">
        <v>8</v>
      </c>
    </row>
    <row r="3" spans="2:17" ht="22.5" customHeight="1">
      <c r="B3" s="56" t="s">
        <v>49</v>
      </c>
      <c r="C3" s="56"/>
      <c r="I3" s="19" t="s">
        <v>13</v>
      </c>
      <c r="J3" s="24">
        <f>SUMIFS($E:$E,$C:$C,Tabulka1[[#This Row],[Univerzita]],$F:$F,"ž")</f>
        <v>72</v>
      </c>
      <c r="K3" s="21">
        <f t="shared" ref="K3:K11" si="0">_xlfn.RANK.EQ(J3,$J$3:$J$11)</f>
        <v>1</v>
      </c>
      <c r="L3" s="24">
        <f>SUMIFS($E:$E,$C:$C,Tabulka1[[#This Row],[Univerzita]],$F:$F,"m")</f>
        <v>72</v>
      </c>
      <c r="M3" s="21">
        <f t="shared" ref="M3:M11" si="1">_xlfn.RANK.EQ(L3,$L$3:$L$11)</f>
        <v>2</v>
      </c>
      <c r="N3" s="24">
        <f>SUMIFS($E:$E,$C:$C,Tabulka1[[#This Row],[Univerzita]],$F:$F,"x")</f>
        <v>0</v>
      </c>
      <c r="O3" s="26">
        <f t="shared" ref="O3:O11" si="2">_xlfn.RANK.EQ(N3,$N$3:$N$11)</f>
        <v>1</v>
      </c>
      <c r="P3" s="22">
        <f>SUMIF($C:C,I3,$E:E)</f>
        <v>144</v>
      </c>
      <c r="Q3" s="23">
        <f t="shared" ref="Q3:Q11" si="3">_xlfn.RANK.EQ(P3,$P$3:$P$11)</f>
        <v>1</v>
      </c>
    </row>
    <row r="4" spans="2:17" ht="22.5" customHeight="1">
      <c r="B4" s="15"/>
      <c r="I4" s="19" t="s">
        <v>14</v>
      </c>
      <c r="J4" s="45">
        <f>SUMIFS($E:$E,$C:$C,Tabulka1[[#This Row],[Univerzita]],$F:$F,"ž")</f>
        <v>36</v>
      </c>
      <c r="K4" s="21">
        <f t="shared" si="0"/>
        <v>2</v>
      </c>
      <c r="L4" s="45">
        <f>SUMIFS($E:$E,$C:$C,Tabulka1[[#This Row],[Univerzita]],$F:$F,"m")</f>
        <v>90</v>
      </c>
      <c r="M4" s="21">
        <f t="shared" si="1"/>
        <v>1</v>
      </c>
      <c r="N4" s="24">
        <f>SUMIFS($E:$E,$C:$C,Tabulka1[[#This Row],[Univerzita]],$F:$F,"x")</f>
        <v>0</v>
      </c>
      <c r="O4" s="26">
        <f t="shared" si="2"/>
        <v>1</v>
      </c>
      <c r="P4" s="22">
        <f>SUMIF($C:C,I4,$E:E)</f>
        <v>126</v>
      </c>
      <c r="Q4" s="23">
        <f t="shared" si="3"/>
        <v>2</v>
      </c>
    </row>
    <row r="5" spans="2:17" ht="22.5" customHeight="1">
      <c r="B5" s="27" t="s">
        <v>9</v>
      </c>
      <c r="C5" s="28"/>
      <c r="D5" s="28"/>
      <c r="E5" s="28"/>
      <c r="F5" s="28"/>
      <c r="G5" s="29"/>
      <c r="I5" s="19" t="s">
        <v>16</v>
      </c>
      <c r="J5" s="24">
        <f>SUMIFS($E:$E,$C:$C,Tabulka1[[#This Row],[Univerzita]],$F:$F,"ž")</f>
        <v>27</v>
      </c>
      <c r="K5" s="21">
        <f t="shared" si="0"/>
        <v>3</v>
      </c>
      <c r="L5" s="24">
        <f>SUMIFS($E:$E,$C:$C,Tabulka1[[#This Row],[Univerzita]],$F:$F,"m")</f>
        <v>63</v>
      </c>
      <c r="M5" s="21">
        <f t="shared" si="1"/>
        <v>3</v>
      </c>
      <c r="N5" s="24">
        <f>SUMIFS($E:$E,$C:$C,Tabulka1[[#This Row],[Univerzita]],$F:$F,"x")</f>
        <v>0</v>
      </c>
      <c r="O5" s="26">
        <f t="shared" si="2"/>
        <v>1</v>
      </c>
      <c r="P5" s="22">
        <f>SUMIF($C:C,I5,$E:E)</f>
        <v>90</v>
      </c>
      <c r="Q5" s="23">
        <f t="shared" si="3"/>
        <v>3</v>
      </c>
    </row>
    <row r="6" spans="2:17" ht="22.5" customHeight="1">
      <c r="B6" s="32" t="s">
        <v>8</v>
      </c>
      <c r="C6" s="33" t="s">
        <v>0</v>
      </c>
      <c r="D6" s="37" t="s">
        <v>11</v>
      </c>
      <c r="E6" s="37" t="s">
        <v>7</v>
      </c>
      <c r="F6" s="33"/>
      <c r="G6" s="38" t="s">
        <v>12</v>
      </c>
      <c r="I6" s="19" t="s">
        <v>17</v>
      </c>
      <c r="J6" s="45">
        <f>SUMIFS($E:$E,$C:$C,Tabulka1[[#This Row],[Univerzita]],$F:$F,"ž")</f>
        <v>0</v>
      </c>
      <c r="K6" s="21">
        <f t="shared" si="0"/>
        <v>5</v>
      </c>
      <c r="L6" s="45">
        <f>SUMIFS($E:$E,$C:$C,Tabulka1[[#This Row],[Univerzita]],$F:$F,"m")</f>
        <v>45</v>
      </c>
      <c r="M6" s="21">
        <f t="shared" si="1"/>
        <v>4</v>
      </c>
      <c r="N6" s="20">
        <f>SUMIFS($E:$E,$C:$C,Tabulka1[[#This Row],[Univerzita]],$F:$F,"x")</f>
        <v>0</v>
      </c>
      <c r="O6" s="26">
        <f t="shared" si="2"/>
        <v>1</v>
      </c>
      <c r="P6" s="22">
        <f>SUMIF($C:C,I6,$E:E)</f>
        <v>45</v>
      </c>
      <c r="Q6" s="23">
        <f t="shared" si="3"/>
        <v>4</v>
      </c>
    </row>
    <row r="7" spans="2:17" ht="22.5" customHeight="1">
      <c r="B7" s="30">
        <v>1</v>
      </c>
      <c r="C7" t="s">
        <v>13</v>
      </c>
      <c r="D7" s="10">
        <f>MIN(MAX($B$7:$B$12),12)-IF(B7=1,B7-1,B7)+1</f>
        <v>6</v>
      </c>
      <c r="E7">
        <f>D7*(MID($B$5,6,1)-G7+IF(OR(MID($B$5,7,1) = "+",MID($B$5,8,1) = "+"),1,0))</f>
        <v>54</v>
      </c>
      <c r="F7" s="8" t="str">
        <f>MID($B$5,1,1)</f>
        <v>ž</v>
      </c>
      <c r="G7" s="31"/>
      <c r="I7" s="19" t="s">
        <v>37</v>
      </c>
      <c r="J7" s="24">
        <f>SUMIFS($E:$E,$C:$C,Tabulka1[[#This Row],[Univerzita]],$F:$F,"ž")</f>
        <v>0</v>
      </c>
      <c r="K7" s="21">
        <f t="shared" si="0"/>
        <v>5</v>
      </c>
      <c r="L7" s="24">
        <f>SUMIFS($E:$E,$C:$C,Tabulka1[[#This Row],[Univerzita]],$F:$F,"m")</f>
        <v>36</v>
      </c>
      <c r="M7" s="21">
        <f t="shared" si="1"/>
        <v>5</v>
      </c>
      <c r="N7" s="20">
        <f>SUMIFS($E:$E,$C:$C,Tabulka1[[#This Row],[Univerzita]],$F:$F,"x")</f>
        <v>0</v>
      </c>
      <c r="O7" s="26">
        <f t="shared" si="2"/>
        <v>1</v>
      </c>
      <c r="P7" s="22">
        <f>SUMIF($C:C,I7,$E:E)</f>
        <v>36</v>
      </c>
      <c r="Q7" s="23">
        <f t="shared" si="3"/>
        <v>5</v>
      </c>
    </row>
    <row r="8" spans="2:17" ht="22.5" customHeight="1">
      <c r="B8" s="30">
        <v>2</v>
      </c>
      <c r="C8" t="s">
        <v>14</v>
      </c>
      <c r="D8" s="10">
        <f>MIN(MAX($B$7:$B$12),12)-IF(B8=1,B8-1,B8)+1</f>
        <v>4</v>
      </c>
      <c r="E8">
        <f t="shared" ref="E8:E11" si="4">D8*(MID($B$5,6,1)-G8+IF(OR(MID($B$5,7,1) = "+",MID($B$5,8,1) = "+"),1,0))</f>
        <v>36</v>
      </c>
      <c r="F8" s="8" t="str">
        <f t="shared" ref="F8:F11" si="5">MID($B$5,1,1)</f>
        <v>ž</v>
      </c>
      <c r="G8" s="31"/>
      <c r="I8" s="19" t="s">
        <v>36</v>
      </c>
      <c r="J8" s="45">
        <f>SUMIFS($E:$E,$C:$C,Tabulka1[[#This Row],[Univerzita]],$F:$F,"ž")</f>
        <v>0</v>
      </c>
      <c r="K8" s="21">
        <f t="shared" si="0"/>
        <v>5</v>
      </c>
      <c r="L8" s="45">
        <f>SUMIFS($E:$E,$C:$C,Tabulka1[[#This Row],[Univerzita]],$F:$F,"m")</f>
        <v>27</v>
      </c>
      <c r="M8" s="21">
        <f t="shared" si="1"/>
        <v>6</v>
      </c>
      <c r="N8" s="19">
        <f>SUMIFS($E:$E,$C:$C,Tabulka1[[#This Row],[Univerzita]],$F:$F,"x")</f>
        <v>0</v>
      </c>
      <c r="O8" s="19">
        <f t="shared" si="2"/>
        <v>1</v>
      </c>
      <c r="P8" s="22">
        <f>SUMIF($C:C,I8,$E:E)</f>
        <v>27</v>
      </c>
      <c r="Q8" s="23">
        <f t="shared" si="3"/>
        <v>6</v>
      </c>
    </row>
    <row r="9" spans="2:17" ht="22.5" customHeight="1">
      <c r="B9" s="30">
        <v>3</v>
      </c>
      <c r="C9" t="s">
        <v>16</v>
      </c>
      <c r="D9" s="10">
        <f>MIN(MAX($B$7:$B$12),12)-IF(B9=1,B9-1,B9)+1</f>
        <v>3</v>
      </c>
      <c r="E9">
        <f t="shared" si="4"/>
        <v>27</v>
      </c>
      <c r="F9" s="8" t="str">
        <f t="shared" si="5"/>
        <v>ž</v>
      </c>
      <c r="G9" s="31"/>
      <c r="I9" s="19" t="s">
        <v>15</v>
      </c>
      <c r="J9" s="24">
        <f>SUMIFS($E:$E,$C:$C,Tabulka1[[#This Row],[Univerzita]],$F:$F,"ž")</f>
        <v>0</v>
      </c>
      <c r="K9" s="21">
        <f t="shared" si="0"/>
        <v>5</v>
      </c>
      <c r="L9" s="24">
        <f>SUMIFS($E:$E,$C:$C,Tabulka1[[#This Row],[Univerzita]],$F:$F,"m")</f>
        <v>9</v>
      </c>
      <c r="M9" s="21">
        <f t="shared" si="1"/>
        <v>7</v>
      </c>
      <c r="N9" s="24">
        <f>SUMIFS($E:$E,$C:$C,Tabulka1[[#This Row],[Univerzita]],$F:$F,"x")</f>
        <v>0</v>
      </c>
      <c r="O9" s="26">
        <f t="shared" si="2"/>
        <v>1</v>
      </c>
      <c r="P9" s="22">
        <f>SUMIF($C:C,I9,$E:E)</f>
        <v>9</v>
      </c>
      <c r="Q9" s="23">
        <f t="shared" si="3"/>
        <v>7</v>
      </c>
    </row>
    <row r="10" spans="2:17" ht="22.5" customHeight="1">
      <c r="B10" s="30">
        <v>4</v>
      </c>
      <c r="C10" t="s">
        <v>13</v>
      </c>
      <c r="D10" s="10">
        <f>MIN(MAX($B$7:$B$12),12)-IF(B10=1,B10-1,B10)+1</f>
        <v>2</v>
      </c>
      <c r="E10">
        <f t="shared" si="4"/>
        <v>18</v>
      </c>
      <c r="F10" s="8" t="str">
        <f t="shared" si="5"/>
        <v>ž</v>
      </c>
      <c r="G10" s="31"/>
      <c r="I10" s="19" t="s">
        <v>18</v>
      </c>
      <c r="J10" s="45">
        <f>SUMIFS($E:$E,$C:$C,Tabulka1[[#This Row],[Univerzita]],$F:$F,"ž")</f>
        <v>9</v>
      </c>
      <c r="K10" s="21">
        <f t="shared" si="0"/>
        <v>4</v>
      </c>
      <c r="L10" s="45">
        <f>SUMIFS($E:$E,$C:$C,Tabulka1[[#This Row],[Univerzita]],$F:$F,"m")</f>
        <v>0</v>
      </c>
      <c r="M10" s="21">
        <f t="shared" si="1"/>
        <v>8</v>
      </c>
      <c r="N10" s="20">
        <f>SUMIFS($E:$E,$C:$C,Tabulka1[[#This Row],[Univerzita]],$F:$F,"x")</f>
        <v>0</v>
      </c>
      <c r="O10" s="26">
        <f t="shared" si="2"/>
        <v>1</v>
      </c>
      <c r="P10" s="22">
        <f>SUMIF($C:C,I10,$E:E)</f>
        <v>9</v>
      </c>
      <c r="Q10" s="23">
        <f t="shared" si="3"/>
        <v>7</v>
      </c>
    </row>
    <row r="11" spans="2:17" ht="22.5" customHeight="1">
      <c r="B11" s="32">
        <v>5</v>
      </c>
      <c r="C11" s="33" t="s">
        <v>18</v>
      </c>
      <c r="D11" s="34">
        <f>MIN(MAX($B$7:$B$12),12)-IF(B11=1,B11-1,B11)+1</f>
        <v>1</v>
      </c>
      <c r="E11" s="33">
        <f t="shared" si="4"/>
        <v>9</v>
      </c>
      <c r="F11" s="35" t="str">
        <f t="shared" si="5"/>
        <v>ž</v>
      </c>
      <c r="G11" s="36"/>
      <c r="I11" s="19" t="s">
        <v>35</v>
      </c>
      <c r="J11" s="24">
        <f>SUMIFS($E:$E,$C:$C,Tabulka1[[#This Row],[Univerzita]],$F:$F,"ž")</f>
        <v>0</v>
      </c>
      <c r="K11" s="21">
        <f t="shared" si="0"/>
        <v>5</v>
      </c>
      <c r="L11" s="24">
        <f>SUMIFS($E:$E,$C:$C,Tabulka1[[#This Row],[Univerzita]],$F:$F,"m")</f>
        <v>0</v>
      </c>
      <c r="M11" s="21">
        <f t="shared" si="1"/>
        <v>8</v>
      </c>
      <c r="N11" s="20">
        <f>SUMIFS($E:$E,$C:$C,Tabulka1[[#This Row],[Univerzita]],$F:$F,"x")</f>
        <v>0</v>
      </c>
      <c r="O11" s="26">
        <f t="shared" si="2"/>
        <v>1</v>
      </c>
      <c r="P11" s="22">
        <f>SUMIF($C:C,I11,$E:E)</f>
        <v>0</v>
      </c>
      <c r="Q11" s="23">
        <f t="shared" si="3"/>
        <v>9</v>
      </c>
    </row>
    <row r="12" spans="2:17" ht="22.5" customHeight="1">
      <c r="D12" s="10"/>
      <c r="F12" s="8"/>
    </row>
    <row r="13" spans="2:17" ht="22.5" customHeight="1">
      <c r="B13" s="27" t="s">
        <v>19</v>
      </c>
      <c r="C13" s="28"/>
      <c r="D13" s="28"/>
      <c r="E13" s="28"/>
      <c r="F13" s="28"/>
      <c r="G13" s="29"/>
    </row>
    <row r="14" spans="2:17" ht="22.5" customHeight="1">
      <c r="B14" s="32" t="s">
        <v>8</v>
      </c>
      <c r="C14" s="33" t="s">
        <v>0</v>
      </c>
      <c r="D14" s="37" t="s">
        <v>11</v>
      </c>
      <c r="E14" s="37" t="s">
        <v>7</v>
      </c>
      <c r="F14" s="33"/>
      <c r="G14" s="38" t="s">
        <v>12</v>
      </c>
    </row>
    <row r="15" spans="2:17" ht="22.5" customHeight="1">
      <c r="B15" s="27">
        <v>1</v>
      </c>
      <c r="C15" s="43" t="s">
        <v>14</v>
      </c>
      <c r="D15" s="44">
        <f t="shared" ref="D15:D23" si="6">MIN(MAX($B$15:$B$24),12)-IF(B15=1,B15-1,B15)+1</f>
        <v>10</v>
      </c>
      <c r="E15" s="28">
        <f t="shared" ref="E15:E23" si="7">D15*(MID($B$13,6,1)-G15+IF(OR(MID($B$13,7,1) = "+",MID($B$13,8,1) = "+"),1,0))</f>
        <v>90</v>
      </c>
      <c r="F15" s="40" t="str">
        <f>MID($B$13,1,1)</f>
        <v>m</v>
      </c>
      <c r="G15" s="29"/>
    </row>
    <row r="16" spans="2:17" ht="22.5" customHeight="1">
      <c r="B16" s="30">
        <v>2</v>
      </c>
      <c r="C16" s="12" t="s">
        <v>13</v>
      </c>
      <c r="D16" s="10">
        <f t="shared" si="6"/>
        <v>8</v>
      </c>
      <c r="E16">
        <f t="shared" si="7"/>
        <v>72</v>
      </c>
      <c r="F16" s="8" t="str">
        <f>MID($B$13,1,1)</f>
        <v>m</v>
      </c>
      <c r="G16" s="31"/>
    </row>
    <row r="17" spans="2:7" ht="22.5" customHeight="1">
      <c r="B17" s="30">
        <v>3</v>
      </c>
      <c r="C17" s="12" t="s">
        <v>16</v>
      </c>
      <c r="D17" s="10">
        <f t="shared" si="6"/>
        <v>7</v>
      </c>
      <c r="E17">
        <f t="shared" si="7"/>
        <v>63</v>
      </c>
      <c r="F17" s="8" t="str">
        <f>MID($B$13,1,1)</f>
        <v>m</v>
      </c>
      <c r="G17" s="31"/>
    </row>
    <row r="18" spans="2:7" ht="22.5" customHeight="1">
      <c r="B18" s="30">
        <v>4</v>
      </c>
      <c r="C18" s="12" t="s">
        <v>50</v>
      </c>
      <c r="D18" s="10">
        <f t="shared" si="6"/>
        <v>6</v>
      </c>
      <c r="E18">
        <f t="shared" si="7"/>
        <v>54</v>
      </c>
      <c r="F18" s="8" t="str">
        <f>MID($B$13,1,1)</f>
        <v>m</v>
      </c>
      <c r="G18" s="31"/>
    </row>
    <row r="19" spans="2:7" ht="22.5" customHeight="1">
      <c r="B19" s="30">
        <v>5</v>
      </c>
      <c r="C19" s="12" t="s">
        <v>17</v>
      </c>
      <c r="D19" s="10">
        <f t="shared" si="6"/>
        <v>5</v>
      </c>
      <c r="E19">
        <f t="shared" si="7"/>
        <v>45</v>
      </c>
      <c r="F19" s="8" t="str">
        <f>MID($B$13,1,1)</f>
        <v>m</v>
      </c>
      <c r="G19" s="31"/>
    </row>
    <row r="20" spans="2:7" ht="22.5" customHeight="1">
      <c r="B20" s="30">
        <v>6</v>
      </c>
      <c r="C20" s="12" t="s">
        <v>37</v>
      </c>
      <c r="D20" s="10">
        <f t="shared" si="6"/>
        <v>4</v>
      </c>
      <c r="E20">
        <f t="shared" si="7"/>
        <v>36</v>
      </c>
      <c r="F20" s="8" t="s">
        <v>38</v>
      </c>
      <c r="G20" s="31"/>
    </row>
    <row r="21" spans="2:7" ht="22.5" customHeight="1">
      <c r="B21" s="30">
        <v>7</v>
      </c>
      <c r="C21" s="12" t="s">
        <v>36</v>
      </c>
      <c r="D21" s="10">
        <f t="shared" si="6"/>
        <v>3</v>
      </c>
      <c r="E21">
        <f t="shared" si="7"/>
        <v>27</v>
      </c>
      <c r="F21" s="8" t="s">
        <v>38</v>
      </c>
      <c r="G21" s="31"/>
    </row>
    <row r="22" spans="2:7" ht="22.5" customHeight="1">
      <c r="B22" s="30">
        <v>8</v>
      </c>
      <c r="C22" s="12" t="s">
        <v>42</v>
      </c>
      <c r="D22" s="10">
        <f t="shared" si="6"/>
        <v>2</v>
      </c>
      <c r="E22">
        <f t="shared" si="7"/>
        <v>18</v>
      </c>
      <c r="F22" s="8" t="s">
        <v>38</v>
      </c>
      <c r="G22" s="31"/>
    </row>
    <row r="23" spans="2:7" ht="22.5" customHeight="1">
      <c r="B23" s="32">
        <v>9</v>
      </c>
      <c r="C23" s="41" t="s">
        <v>15</v>
      </c>
      <c r="D23" s="34">
        <f t="shared" si="6"/>
        <v>1</v>
      </c>
      <c r="E23" s="33">
        <f t="shared" si="7"/>
        <v>9</v>
      </c>
      <c r="F23" s="35" t="s">
        <v>38</v>
      </c>
      <c r="G23" s="36"/>
    </row>
    <row r="24" spans="2:7" ht="22.5" customHeight="1">
      <c r="D24" s="10"/>
      <c r="F24" s="8"/>
    </row>
    <row r="25" spans="2:7" ht="22.5" customHeight="1"/>
    <row r="26" spans="2:7" ht="22.5" customHeight="1"/>
    <row r="27" spans="2:7" ht="22.5" customHeight="1">
      <c r="D27" s="1"/>
      <c r="E27" s="1"/>
    </row>
    <row r="28" spans="2:7" ht="22.5" customHeight="1">
      <c r="D28" s="10"/>
      <c r="F28" s="8"/>
    </row>
    <row r="29" spans="2:7" ht="22.5" customHeight="1"/>
    <row r="30" spans="2:7" ht="22.5" customHeight="1"/>
    <row r="31" spans="2:7" ht="22.5" customHeight="1"/>
    <row r="32" spans="2:7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</sheetData>
  <mergeCells count="1">
    <mergeCell ref="B3:C3"/>
  </mergeCells>
  <pageMargins left="0.7" right="0.7" top="0.75" bottom="0.75" header="0.3" footer="0.3"/>
  <pageSetup paperSize="9" orientation="landscape" horizontalDpi="0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66FF"/>
  </sheetPr>
  <dimension ref="B2:Q127"/>
  <sheetViews>
    <sheetView topLeftCell="A33" workbookViewId="0">
      <selection activeCell="P16" sqref="P16"/>
    </sheetView>
  </sheetViews>
  <sheetFormatPr defaultColWidth="8.88671875" defaultRowHeight="14.4"/>
  <cols>
    <col min="1" max="2" width="9.109375" customWidth="1"/>
    <col min="3" max="3" width="11.109375" customWidth="1"/>
    <col min="4" max="4" width="5.44140625" customWidth="1"/>
    <col min="5" max="5" width="6.44140625" customWidth="1"/>
    <col min="6" max="6" width="3.33203125" customWidth="1"/>
    <col min="7" max="7" width="8.77734375" customWidth="1"/>
    <col min="8" max="8" width="13.77734375" customWidth="1"/>
    <col min="9" max="9" width="12.109375" customWidth="1"/>
    <col min="10" max="17" width="8.44140625" customWidth="1"/>
  </cols>
  <sheetData>
    <row r="2" spans="2:17" ht="36.75" customHeight="1">
      <c r="B2" s="17" t="s">
        <v>48</v>
      </c>
      <c r="C2" s="17"/>
      <c r="D2" s="18"/>
      <c r="I2" s="4" t="s">
        <v>0</v>
      </c>
      <c r="J2" s="5" t="s">
        <v>1</v>
      </c>
      <c r="K2" s="7" t="s">
        <v>2</v>
      </c>
      <c r="L2" s="5" t="s">
        <v>3</v>
      </c>
      <c r="M2" s="7" t="s">
        <v>4</v>
      </c>
      <c r="N2" s="9" t="s">
        <v>5</v>
      </c>
      <c r="O2" s="9" t="s">
        <v>6</v>
      </c>
      <c r="P2" s="6" t="s">
        <v>7</v>
      </c>
      <c r="Q2" s="3" t="s">
        <v>8</v>
      </c>
    </row>
    <row r="3" spans="2:17" ht="22.5" customHeight="1">
      <c r="B3" s="16" t="s">
        <v>56</v>
      </c>
      <c r="C3" s="17"/>
      <c r="D3" s="18"/>
      <c r="I3" s="19" t="s">
        <v>14</v>
      </c>
      <c r="J3" s="46">
        <f>SUMIFS($E:$E,$C:$C,Tabulka16[[#This Row],[Univerzita]],$F:$F,"ž")</f>
        <v>6</v>
      </c>
      <c r="K3" s="42">
        <f t="shared" ref="K3:K12" si="0">_xlfn.RANK.EQ(J3,$J$3:$J$12)</f>
        <v>3</v>
      </c>
      <c r="L3" s="46">
        <f>SUMIFS($E:$E,$C:$C,Tabulka16[[#This Row],[Univerzita]],$F:$F,"m")</f>
        <v>13</v>
      </c>
      <c r="M3" s="42">
        <f t="shared" ref="M3:M12" si="1">_xlfn.RANK.EQ(L3,$L$3:$L$12)</f>
        <v>2</v>
      </c>
      <c r="N3" s="46">
        <f>SUMIFS($E:$E,$C:$C,Tabulka16[[#This Row],[Univerzita]],$F:$F,"x")</f>
        <v>14</v>
      </c>
      <c r="O3" s="42">
        <f t="shared" ref="O3:O12" si="2">_xlfn.RANK.EQ(N3,$N$3:$N$12)</f>
        <v>1</v>
      </c>
      <c r="P3" s="22">
        <f>SUMIF($C:C,I3,$E:E)</f>
        <v>33</v>
      </c>
      <c r="Q3" s="23">
        <f t="shared" ref="Q3:Q12" si="3">_xlfn.RANK.EQ(P3,$P$3:$P$12)</f>
        <v>1</v>
      </c>
    </row>
    <row r="4" spans="2:17" ht="22.5" customHeight="1">
      <c r="B4" s="17"/>
      <c r="C4" s="17"/>
      <c r="D4" s="18"/>
      <c r="I4" s="19" t="s">
        <v>13</v>
      </c>
      <c r="J4" s="45">
        <f>SUMIFS($E:$E,$C:$C,Tabulka16[[#This Row],[Univerzita]],$F:$F,"ž")</f>
        <v>14</v>
      </c>
      <c r="K4" s="42">
        <f t="shared" si="0"/>
        <v>2</v>
      </c>
      <c r="L4" s="20">
        <f>SUMIFS($E:$E,$C:$C,Tabulka16[[#This Row],[Univerzita]],$F:$F,"m")</f>
        <v>3</v>
      </c>
      <c r="M4" s="42">
        <f t="shared" si="1"/>
        <v>5</v>
      </c>
      <c r="N4" s="20">
        <f>SUMIFS($E:$E,$C:$C,Tabulka16[[#This Row],[Univerzita]],$F:$F,"x")</f>
        <v>12</v>
      </c>
      <c r="O4" s="42">
        <f t="shared" si="2"/>
        <v>2</v>
      </c>
      <c r="P4" s="22">
        <f>SUMIF($C:C,I4,$E:E)</f>
        <v>29</v>
      </c>
      <c r="Q4" s="23">
        <f t="shared" si="3"/>
        <v>2</v>
      </c>
    </row>
    <row r="5" spans="2:17" ht="22.5" customHeight="1">
      <c r="B5" s="27" t="s">
        <v>20</v>
      </c>
      <c r="C5" s="28"/>
      <c r="D5" s="28"/>
      <c r="E5" s="28"/>
      <c r="F5" s="28"/>
      <c r="G5" s="29"/>
      <c r="I5" s="19" t="s">
        <v>37</v>
      </c>
      <c r="J5" s="46">
        <f>SUMIFS($E:$E,$C:$C,Tabulka16[[#This Row],[Univerzita]],$F:$F,"ž")</f>
        <v>2</v>
      </c>
      <c r="K5" s="42">
        <f t="shared" si="0"/>
        <v>7</v>
      </c>
      <c r="L5" s="46">
        <f>SUMIFS($E:$E,$C:$C,Tabulka16[[#This Row],[Univerzita]],$F:$F,"m")</f>
        <v>17</v>
      </c>
      <c r="M5" s="42">
        <f t="shared" si="1"/>
        <v>1</v>
      </c>
      <c r="N5" s="46">
        <f>SUMIFS($E:$E,$C:$C,Tabulka16[[#This Row],[Univerzita]],$F:$F,"x")</f>
        <v>6</v>
      </c>
      <c r="O5" s="42">
        <f t="shared" si="2"/>
        <v>3</v>
      </c>
      <c r="P5" s="22">
        <f>SUMIF($C:C,I5,$E:E)</f>
        <v>25</v>
      </c>
      <c r="Q5" s="23">
        <f t="shared" si="3"/>
        <v>3</v>
      </c>
    </row>
    <row r="6" spans="2:17" ht="22.5" customHeight="1">
      <c r="B6" s="32" t="s">
        <v>8</v>
      </c>
      <c r="C6" s="33" t="s">
        <v>0</v>
      </c>
      <c r="D6" s="37" t="s">
        <v>11</v>
      </c>
      <c r="E6" s="37" t="s">
        <v>7</v>
      </c>
      <c r="F6" s="33"/>
      <c r="G6" s="38" t="s">
        <v>12</v>
      </c>
      <c r="I6" s="19" t="s">
        <v>10</v>
      </c>
      <c r="J6" s="45">
        <f>SUMIFS($E:$E,$C:$C,Tabulka16[[#This Row],[Univerzita]],$F:$F,"ž")</f>
        <v>16</v>
      </c>
      <c r="K6" s="42">
        <f t="shared" si="0"/>
        <v>1</v>
      </c>
      <c r="L6" s="20">
        <f>SUMIFS($E:$E,$C:$C,Tabulka16[[#This Row],[Univerzita]],$F:$F,"m")</f>
        <v>0</v>
      </c>
      <c r="M6" s="42">
        <f t="shared" si="1"/>
        <v>6</v>
      </c>
      <c r="N6" s="20">
        <f>SUMIFS($E:$E,$C:$C,Tabulka16[[#This Row],[Univerzita]],$F:$F,"x")</f>
        <v>0</v>
      </c>
      <c r="O6" s="42">
        <f t="shared" si="2"/>
        <v>4</v>
      </c>
      <c r="P6" s="22">
        <f>SUMIF($C:C,I6,$E:E)</f>
        <v>16</v>
      </c>
      <c r="Q6" s="23">
        <f t="shared" si="3"/>
        <v>4</v>
      </c>
    </row>
    <row r="7" spans="2:17" ht="22.5" customHeight="1">
      <c r="B7" s="30">
        <v>1</v>
      </c>
      <c r="C7" t="s">
        <v>36</v>
      </c>
      <c r="D7" s="10">
        <f t="shared" ref="D7:D11" si="4">MIN(MAX($B$7:$B$13),12)-IF(B7=1,B7-1,B7)+1</f>
        <v>6</v>
      </c>
      <c r="E7">
        <f>D7*(MID($B$5,6,1)-G7+IF(OR(MID($B$5,7,1) = "+",MID($B$5,8,1) = "+"),1,0))</f>
        <v>6</v>
      </c>
      <c r="F7" s="8" t="str">
        <f>MID($B$5,1,1)</f>
        <v>ž</v>
      </c>
      <c r="G7" s="31"/>
      <c r="I7" s="19" t="s">
        <v>36</v>
      </c>
      <c r="J7" s="46">
        <f>SUMIFS($E:$E,$C:$C,Tabulka16[[#This Row],[Univerzita]],$F:$F,"ž")</f>
        <v>6</v>
      </c>
      <c r="K7" s="42">
        <f t="shared" si="0"/>
        <v>3</v>
      </c>
      <c r="L7" s="46">
        <f>SUMIFS($E:$E,$C:$C,Tabulka16[[#This Row],[Univerzita]],$F:$F,"m")</f>
        <v>4</v>
      </c>
      <c r="M7" s="42">
        <f t="shared" si="1"/>
        <v>4</v>
      </c>
      <c r="N7" s="46">
        <f>SUMIFS($E:$E,$C:$C,Tabulka16[[#This Row],[Univerzita]],$F:$F,"x")</f>
        <v>0</v>
      </c>
      <c r="O7" s="42">
        <f t="shared" si="2"/>
        <v>4</v>
      </c>
      <c r="P7" s="22">
        <f>SUMIF($C:C,I7,$E:E)</f>
        <v>10</v>
      </c>
      <c r="Q7" s="23">
        <f t="shared" si="3"/>
        <v>5</v>
      </c>
    </row>
    <row r="8" spans="2:17" ht="22.5" customHeight="1">
      <c r="B8" s="30">
        <v>2</v>
      </c>
      <c r="C8" t="s">
        <v>10</v>
      </c>
      <c r="D8" s="10">
        <f t="shared" si="4"/>
        <v>4</v>
      </c>
      <c r="E8">
        <f t="shared" ref="E8:E12" si="5">D8*(MID($B$5,6,1)-G8+IF(OR(MID($B$5,7,1) = "+",MID($B$5,8,1) = "+"),1,0))</f>
        <v>4</v>
      </c>
      <c r="F8" s="8" t="str">
        <f t="shared" ref="F8:F12" si="6">MID($B$5,1,1)</f>
        <v>ž</v>
      </c>
      <c r="G8" s="31"/>
      <c r="I8" s="19" t="s">
        <v>18</v>
      </c>
      <c r="J8" s="45">
        <f>SUMIFS($E:$E,$C:$C,Tabulka16[[#This Row],[Univerzita]],$F:$F,"ž")</f>
        <v>5</v>
      </c>
      <c r="K8" s="42">
        <f t="shared" si="0"/>
        <v>5</v>
      </c>
      <c r="L8" s="20">
        <f>SUMIFS($E:$E,$C:$C,Tabulka16[[#This Row],[Univerzita]],$F:$F,"m")</f>
        <v>0</v>
      </c>
      <c r="M8" s="42">
        <f t="shared" si="1"/>
        <v>6</v>
      </c>
      <c r="N8" s="20">
        <f>SUMIFS($E:$E,$C:$C,Tabulka16[[#This Row],[Univerzita]],$F:$F,"x")</f>
        <v>0</v>
      </c>
      <c r="O8" s="42">
        <f t="shared" si="2"/>
        <v>4</v>
      </c>
      <c r="P8" s="22">
        <f>SUMIF($C:C,I8,$E:E)</f>
        <v>5</v>
      </c>
      <c r="Q8" s="23">
        <f t="shared" si="3"/>
        <v>6</v>
      </c>
    </row>
    <row r="9" spans="2:17" ht="22.5" customHeight="1">
      <c r="B9" s="30">
        <v>3</v>
      </c>
      <c r="C9" t="s">
        <v>16</v>
      </c>
      <c r="D9" s="10">
        <f t="shared" si="4"/>
        <v>3</v>
      </c>
      <c r="E9">
        <f t="shared" si="5"/>
        <v>3</v>
      </c>
      <c r="F9" s="8" t="str">
        <f t="shared" si="6"/>
        <v>ž</v>
      </c>
      <c r="G9" s="31"/>
      <c r="I9" s="19" t="s">
        <v>51</v>
      </c>
      <c r="J9" s="46">
        <f>SUMIFS($E:$E,$C:$C,Tabulka16[[#This Row],[Univerzita]],$F:$F,"ž")</f>
        <v>0</v>
      </c>
      <c r="K9" s="42">
        <f t="shared" si="0"/>
        <v>8</v>
      </c>
      <c r="L9" s="46">
        <f>SUMIFS($E:$E,$C:$C,Tabulka16[[#This Row],[Univerzita]],$F:$F,"m")</f>
        <v>5</v>
      </c>
      <c r="M9" s="42">
        <f t="shared" si="1"/>
        <v>3</v>
      </c>
      <c r="N9" s="46">
        <f>SUMIFS($E:$E,$C:$C,Tabulka16[[#This Row],[Univerzita]],$F:$F,"x")</f>
        <v>0</v>
      </c>
      <c r="O9" s="42">
        <f t="shared" si="2"/>
        <v>4</v>
      </c>
      <c r="P9" s="47">
        <f>SUMIF($C:C,I9,$E:E)</f>
        <v>5</v>
      </c>
      <c r="Q9" s="23">
        <f t="shared" si="3"/>
        <v>6</v>
      </c>
    </row>
    <row r="10" spans="2:17" ht="22.5" customHeight="1">
      <c r="B10" s="30">
        <v>4</v>
      </c>
      <c r="C10" t="s">
        <v>10</v>
      </c>
      <c r="D10" s="10">
        <f t="shared" si="4"/>
        <v>2</v>
      </c>
      <c r="E10">
        <f t="shared" si="5"/>
        <v>2</v>
      </c>
      <c r="F10" s="8" t="str">
        <f t="shared" si="6"/>
        <v>ž</v>
      </c>
      <c r="G10" s="31"/>
      <c r="I10" s="19" t="s">
        <v>16</v>
      </c>
      <c r="J10" s="45">
        <f>SUMIFS($E:$E,$C:$C,Tabulka16[[#This Row],[Univerzita]],$F:$F,"ž")</f>
        <v>3</v>
      </c>
      <c r="K10" s="42">
        <f t="shared" si="0"/>
        <v>6</v>
      </c>
      <c r="L10" s="20">
        <f>SUMIFS($E:$E,$C:$C,Tabulka16[[#This Row],[Univerzita]],$F:$F,"m")</f>
        <v>0</v>
      </c>
      <c r="M10" s="42">
        <f t="shared" si="1"/>
        <v>6</v>
      </c>
      <c r="N10" s="20">
        <f>SUMIFS($E:$E,$C:$C,Tabulka16[[#This Row],[Univerzita]],$F:$F,"x")</f>
        <v>0</v>
      </c>
      <c r="O10" s="42">
        <f t="shared" si="2"/>
        <v>4</v>
      </c>
      <c r="P10" s="22">
        <f>SUMIF($C:C,I10,$E:E)</f>
        <v>3</v>
      </c>
      <c r="Q10" s="23">
        <f t="shared" si="3"/>
        <v>8</v>
      </c>
    </row>
    <row r="11" spans="2:17" ht="22.5" customHeight="1">
      <c r="B11" s="30">
        <v>5</v>
      </c>
      <c r="C11" t="s">
        <v>18</v>
      </c>
      <c r="D11" s="10">
        <f t="shared" si="4"/>
        <v>1</v>
      </c>
      <c r="E11">
        <f t="shared" si="5"/>
        <v>1</v>
      </c>
      <c r="F11" s="8" t="str">
        <f t="shared" si="6"/>
        <v>ž</v>
      </c>
      <c r="G11" s="31"/>
      <c r="I11" s="19" t="s">
        <v>15</v>
      </c>
      <c r="J11" s="46">
        <f>SUMIFS($E:$E,$C:$C,Tabulka16[[#This Row],[Univerzita]],$F:$F,"ž")</f>
        <v>0</v>
      </c>
      <c r="K11" s="42">
        <f t="shared" si="0"/>
        <v>8</v>
      </c>
      <c r="L11" s="46">
        <f>SUMIFS($E:$E,$C:$C,Tabulka16[[#This Row],[Univerzita]],$F:$F,"m")</f>
        <v>0</v>
      </c>
      <c r="M11" s="42">
        <f t="shared" si="1"/>
        <v>6</v>
      </c>
      <c r="N11" s="46">
        <f>SUMIFS($E:$E,$C:$C,Tabulka16[[#This Row],[Univerzita]],$F:$F,"x")</f>
        <v>0</v>
      </c>
      <c r="O11" s="42">
        <f t="shared" si="2"/>
        <v>4</v>
      </c>
      <c r="P11" s="22">
        <f>SUMIF($C:C,I11,$E:E)</f>
        <v>0</v>
      </c>
      <c r="Q11" s="23">
        <f t="shared" si="3"/>
        <v>9</v>
      </c>
    </row>
    <row r="12" spans="2:17" ht="22.5" customHeight="1">
      <c r="B12" s="39" t="s">
        <v>39</v>
      </c>
      <c r="C12" s="33" t="s">
        <v>15</v>
      </c>
      <c r="D12" s="34">
        <v>0</v>
      </c>
      <c r="E12" s="33">
        <f t="shared" si="5"/>
        <v>0</v>
      </c>
      <c r="F12" s="35" t="str">
        <f t="shared" si="6"/>
        <v>ž</v>
      </c>
      <c r="G12" s="36"/>
      <c r="I12" s="19" t="s">
        <v>17</v>
      </c>
      <c r="J12" s="45">
        <f>SUMIFS($E:$E,$C:$C,Tabulka16[[#This Row],[Univerzita]],$F:$F,"ž")</f>
        <v>0</v>
      </c>
      <c r="K12" s="42">
        <f t="shared" si="0"/>
        <v>8</v>
      </c>
      <c r="L12" s="20">
        <f>SUMIFS($E:$E,$C:$C,Tabulka16[[#This Row],[Univerzita]],$F:$F,"m")</f>
        <v>0</v>
      </c>
      <c r="M12" s="42">
        <f t="shared" si="1"/>
        <v>6</v>
      </c>
      <c r="N12" s="20">
        <f>SUMIFS($E:$E,$C:$C,Tabulka16[[#This Row],[Univerzita]],$F:$F,"x")</f>
        <v>0</v>
      </c>
      <c r="O12" s="42">
        <f t="shared" si="2"/>
        <v>4</v>
      </c>
      <c r="P12" s="22">
        <f>SUMIF($C:C,I12,$E:E)</f>
        <v>0</v>
      </c>
      <c r="Q12" s="23">
        <f t="shared" si="3"/>
        <v>9</v>
      </c>
    </row>
    <row r="13" spans="2:17" ht="14.4" customHeight="1">
      <c r="D13" s="10"/>
      <c r="F13" s="8"/>
    </row>
    <row r="14" spans="2:17" ht="22.5" customHeight="1">
      <c r="B14" s="27" t="s">
        <v>21</v>
      </c>
      <c r="C14" s="28"/>
      <c r="D14" s="28"/>
      <c r="E14" s="28"/>
      <c r="F14" s="28"/>
      <c r="G14" s="29"/>
    </row>
    <row r="15" spans="2:17" ht="22.5" customHeight="1">
      <c r="B15" s="32" t="s">
        <v>8</v>
      </c>
      <c r="C15" s="33" t="s">
        <v>0</v>
      </c>
      <c r="D15" s="37" t="s">
        <v>11</v>
      </c>
      <c r="E15" s="37" t="s">
        <v>7</v>
      </c>
      <c r="F15" s="33"/>
      <c r="G15" s="38" t="s">
        <v>12</v>
      </c>
    </row>
    <row r="16" spans="2:17" ht="22.5" customHeight="1">
      <c r="B16" s="30">
        <v>1</v>
      </c>
      <c r="C16" t="s">
        <v>14</v>
      </c>
      <c r="D16" s="10">
        <f>MIN(MAX($B$16:$B$21),12)-IF(B16=1,B16-1,B16)+1</f>
        <v>7</v>
      </c>
      <c r="E16">
        <f t="shared" ref="E16:E21" si="7">D16*(MID($B$14,6,1)-G16+IF(OR(MID($B$14,7,1) = "+",MID($B$14,8,1) = "+"),1,0))</f>
        <v>7</v>
      </c>
      <c r="F16" s="8" t="str">
        <f>MID($B$14,1,1)</f>
        <v>m</v>
      </c>
      <c r="G16" s="31"/>
    </row>
    <row r="17" spans="2:7" ht="22.5" customHeight="1">
      <c r="B17" s="30">
        <v>2</v>
      </c>
      <c r="C17" t="s">
        <v>51</v>
      </c>
      <c r="D17" s="10">
        <f>MIN(MAX($B$16:$B$21),12)-IF(B17=1,B17-1,B17)+1</f>
        <v>5</v>
      </c>
      <c r="E17">
        <f t="shared" si="7"/>
        <v>5</v>
      </c>
      <c r="F17" s="8" t="str">
        <f t="shared" ref="F17:F21" si="8">MID($B$14,1,1)</f>
        <v>m</v>
      </c>
      <c r="G17" s="31"/>
    </row>
    <row r="18" spans="2:7" ht="22.5" customHeight="1">
      <c r="B18" s="30">
        <v>3</v>
      </c>
      <c r="C18" t="s">
        <v>37</v>
      </c>
      <c r="D18" s="10">
        <f>MIN(MAX($B$16:$B$21),12)-IF(B18=1,B18-1,B18)+1</f>
        <v>4</v>
      </c>
      <c r="E18">
        <f t="shared" si="7"/>
        <v>4</v>
      </c>
      <c r="F18" s="8" t="str">
        <f t="shared" si="8"/>
        <v>m</v>
      </c>
      <c r="G18" s="31"/>
    </row>
    <row r="19" spans="2:7" ht="22.5" customHeight="1">
      <c r="B19" s="30">
        <v>4</v>
      </c>
      <c r="C19" t="s">
        <v>37</v>
      </c>
      <c r="D19" s="10">
        <f>MIN(MAX($B$16:$B$21),12)-IF(B19=1,B19-1,B19)+1</f>
        <v>3</v>
      </c>
      <c r="E19">
        <f t="shared" si="7"/>
        <v>3</v>
      </c>
      <c r="F19" s="8" t="str">
        <f t="shared" si="8"/>
        <v>m</v>
      </c>
      <c r="G19" s="31"/>
    </row>
    <row r="20" spans="2:7" ht="22.5" customHeight="1">
      <c r="B20" s="30">
        <v>5</v>
      </c>
      <c r="C20" t="s">
        <v>13</v>
      </c>
      <c r="D20" s="10">
        <f>MIN(MAX($B$16:$B$21),12)-IF(B20=1,B20-1,B20)+1</f>
        <v>2</v>
      </c>
      <c r="E20">
        <f t="shared" si="7"/>
        <v>2</v>
      </c>
      <c r="F20" s="8" t="str">
        <f t="shared" si="8"/>
        <v>m</v>
      </c>
      <c r="G20" s="31"/>
    </row>
    <row r="21" spans="2:7" ht="22.5" customHeight="1">
      <c r="B21" s="39">
        <v>6</v>
      </c>
      <c r="C21" s="33" t="s">
        <v>13</v>
      </c>
      <c r="D21" s="34">
        <v>1</v>
      </c>
      <c r="E21" s="33">
        <f t="shared" si="7"/>
        <v>1</v>
      </c>
      <c r="F21" s="35" t="str">
        <f t="shared" si="8"/>
        <v>m</v>
      </c>
      <c r="G21" s="36"/>
    </row>
    <row r="22" spans="2:7" ht="14.4" customHeight="1">
      <c r="D22" s="10"/>
      <c r="F22" s="8"/>
    </row>
    <row r="23" spans="2:7" ht="22.5" customHeight="1">
      <c r="B23" s="27" t="s">
        <v>40</v>
      </c>
      <c r="C23" s="28"/>
      <c r="D23" s="28"/>
      <c r="E23" s="28"/>
      <c r="F23" s="40"/>
      <c r="G23" s="29"/>
    </row>
    <row r="24" spans="2:7" ht="22.5" customHeight="1">
      <c r="B24" s="32" t="s">
        <v>8</v>
      </c>
      <c r="C24" s="33" t="s">
        <v>0</v>
      </c>
      <c r="D24" s="37" t="s">
        <v>11</v>
      </c>
      <c r="E24" s="37" t="s">
        <v>7</v>
      </c>
      <c r="F24" s="35"/>
      <c r="G24" s="38" t="s">
        <v>12</v>
      </c>
    </row>
    <row r="25" spans="2:7" ht="22.5" customHeight="1">
      <c r="B25" s="27">
        <v>1</v>
      </c>
      <c r="C25" s="28" t="s">
        <v>13</v>
      </c>
      <c r="D25" s="44">
        <v>6</v>
      </c>
      <c r="E25" s="28">
        <f t="shared" ref="E25:E30" si="9">D25*(MID($B$23,6,1)-G25+IF(OR(MID($B$23,7,1) = "+",MID($B$23,8,1) = "+"),1,0))</f>
        <v>12</v>
      </c>
      <c r="F25" s="40" t="str">
        <f>MID($B$23,3,1)</f>
        <v>x</v>
      </c>
      <c r="G25" s="29"/>
    </row>
    <row r="26" spans="2:7" ht="22.5" customHeight="1">
      <c r="B26" s="30">
        <v>2</v>
      </c>
      <c r="C26" t="s">
        <v>14</v>
      </c>
      <c r="D26" s="10">
        <v>4</v>
      </c>
      <c r="E26">
        <f t="shared" si="9"/>
        <v>8</v>
      </c>
      <c r="F26" s="8" t="str">
        <f>MID($B$23,3,1)</f>
        <v>x</v>
      </c>
      <c r="G26" s="31"/>
    </row>
    <row r="27" spans="2:7" ht="22.5" customHeight="1">
      <c r="B27" s="30">
        <v>3</v>
      </c>
      <c r="C27" t="s">
        <v>14</v>
      </c>
      <c r="D27" s="10">
        <v>3</v>
      </c>
      <c r="E27">
        <f t="shared" si="9"/>
        <v>6</v>
      </c>
      <c r="F27" s="8" t="str">
        <f>MID($B$23,3,1)</f>
        <v>x</v>
      </c>
      <c r="G27" s="31"/>
    </row>
    <row r="28" spans="2:7" ht="22.5" customHeight="1">
      <c r="B28" s="30">
        <v>4</v>
      </c>
      <c r="C28" t="s">
        <v>37</v>
      </c>
      <c r="D28" s="10">
        <v>2</v>
      </c>
      <c r="E28">
        <f t="shared" si="9"/>
        <v>4</v>
      </c>
      <c r="F28" s="8" t="str">
        <f>MID($B$23,3,1)</f>
        <v>x</v>
      </c>
      <c r="G28" s="31"/>
    </row>
    <row r="29" spans="2:7" ht="22.5" customHeight="1">
      <c r="B29" s="30">
        <v>5</v>
      </c>
      <c r="C29" t="s">
        <v>37</v>
      </c>
      <c r="D29" s="10">
        <v>1</v>
      </c>
      <c r="E29">
        <f t="shared" si="9"/>
        <v>2</v>
      </c>
      <c r="F29" s="8" t="str">
        <f>MID($B$23,3,1)</f>
        <v>x</v>
      </c>
      <c r="G29" s="31"/>
    </row>
    <row r="30" spans="2:7" ht="22.5" customHeight="1">
      <c r="B30" s="39" t="s">
        <v>39</v>
      </c>
      <c r="C30" s="33" t="s">
        <v>15</v>
      </c>
      <c r="D30" s="34">
        <v>0</v>
      </c>
      <c r="E30" s="33">
        <f t="shared" si="9"/>
        <v>0</v>
      </c>
      <c r="F30" s="35" t="s">
        <v>52</v>
      </c>
      <c r="G30" s="36"/>
    </row>
    <row r="31" spans="2:7">
      <c r="D31" s="10"/>
      <c r="F31" s="8"/>
    </row>
    <row r="32" spans="2:7" ht="22.5" customHeight="1">
      <c r="B32" s="27" t="s">
        <v>53</v>
      </c>
      <c r="C32" s="28"/>
      <c r="D32" s="28"/>
      <c r="E32" s="28"/>
      <c r="F32" s="40"/>
      <c r="G32" s="29"/>
    </row>
    <row r="33" spans="2:7" ht="22.5" customHeight="1">
      <c r="B33" s="32" t="s">
        <v>8</v>
      </c>
      <c r="C33" s="33" t="s">
        <v>0</v>
      </c>
      <c r="D33" s="37" t="s">
        <v>11</v>
      </c>
      <c r="E33" s="37" t="s">
        <v>7</v>
      </c>
      <c r="F33" s="35"/>
      <c r="G33" s="38" t="s">
        <v>12</v>
      </c>
    </row>
    <row r="34" spans="2:7" ht="22.5" customHeight="1">
      <c r="B34" s="27">
        <v>1</v>
      </c>
      <c r="C34" s="28" t="s">
        <v>13</v>
      </c>
      <c r="D34" s="44">
        <v>7</v>
      </c>
      <c r="E34" s="28">
        <f>D34*(MID($B$32,6,1)-G34+IF(OR(MID($B$32,7,1) = "+",MID($B$32,8,1) = "+"),1,0))</f>
        <v>14</v>
      </c>
      <c r="F34" s="40" t="s">
        <v>54</v>
      </c>
      <c r="G34" s="29"/>
    </row>
    <row r="35" spans="2:7" ht="22.5" customHeight="1">
      <c r="B35" s="30">
        <v>2</v>
      </c>
      <c r="C35" t="s">
        <v>10</v>
      </c>
      <c r="D35" s="10">
        <v>5</v>
      </c>
      <c r="E35">
        <f t="shared" ref="E35:E36" si="10">D35*(MID($B$32,6,1)-G35+IF(OR(MID($B$32,7,1) = "+",MID($B$32,8,1) = "+"),1,0))</f>
        <v>10</v>
      </c>
      <c r="F35" s="8" t="s">
        <v>54</v>
      </c>
      <c r="G35" s="31"/>
    </row>
    <row r="36" spans="2:7" ht="22.5" customHeight="1">
      <c r="B36" s="30">
        <v>3</v>
      </c>
      <c r="C36" t="s">
        <v>50</v>
      </c>
      <c r="D36" s="10">
        <v>4</v>
      </c>
      <c r="E36">
        <f t="shared" si="10"/>
        <v>8</v>
      </c>
      <c r="F36" s="8" t="s">
        <v>54</v>
      </c>
      <c r="G36" s="31"/>
    </row>
    <row r="37" spans="2:7" ht="22.5" customHeight="1">
      <c r="B37" s="30">
        <v>4</v>
      </c>
      <c r="C37" t="s">
        <v>14</v>
      </c>
      <c r="D37" s="10">
        <v>3</v>
      </c>
      <c r="E37">
        <f t="shared" ref="E37:E39" si="11">D37*(MID($B$32,6,1)-G37+IF(OR(MID($B$32,7,1) = "+",MID($B$32,8,1) = "+"),1,0))</f>
        <v>6</v>
      </c>
      <c r="F37" s="8" t="s">
        <v>54</v>
      </c>
      <c r="G37" s="31"/>
    </row>
    <row r="38" spans="2:7" ht="22.5" customHeight="1">
      <c r="B38" s="30">
        <v>5</v>
      </c>
      <c r="C38" t="s">
        <v>18</v>
      </c>
      <c r="D38" s="10">
        <v>2</v>
      </c>
      <c r="E38">
        <f t="shared" si="11"/>
        <v>4</v>
      </c>
      <c r="F38" s="8" t="s">
        <v>54</v>
      </c>
      <c r="G38" s="31"/>
    </row>
    <row r="39" spans="2:7" ht="22.5" customHeight="1">
      <c r="B39" s="32">
        <v>6</v>
      </c>
      <c r="C39" s="33" t="s">
        <v>37</v>
      </c>
      <c r="D39" s="34">
        <v>1</v>
      </c>
      <c r="E39" s="33">
        <f t="shared" si="11"/>
        <v>2</v>
      </c>
      <c r="F39" s="35" t="s">
        <v>54</v>
      </c>
      <c r="G39" s="36"/>
    </row>
    <row r="40" spans="2:7" ht="22.5" customHeight="1"/>
    <row r="41" spans="2:7" ht="22.5" customHeight="1">
      <c r="B41" s="27" t="s">
        <v>55</v>
      </c>
      <c r="C41" s="28"/>
      <c r="D41" s="28"/>
      <c r="E41" s="28"/>
      <c r="F41" s="40"/>
      <c r="G41" s="29"/>
    </row>
    <row r="42" spans="2:7" ht="22.5" customHeight="1">
      <c r="B42" s="32" t="s">
        <v>8</v>
      </c>
      <c r="C42" s="33" t="s">
        <v>0</v>
      </c>
      <c r="D42" s="37" t="s">
        <v>11</v>
      </c>
      <c r="E42" s="37" t="s">
        <v>7</v>
      </c>
      <c r="F42" s="35"/>
      <c r="G42" s="38" t="s">
        <v>12</v>
      </c>
    </row>
    <row r="43" spans="2:7" ht="22.5" customHeight="1">
      <c r="B43" s="27">
        <v>1</v>
      </c>
      <c r="C43" s="28" t="s">
        <v>50</v>
      </c>
      <c r="D43" s="44">
        <v>6</v>
      </c>
      <c r="E43" s="28">
        <f>D43*(MID($B$32,6,1)-G43+IF(OR(MID($B$32,7,1) = "+",MID($B$32,8,1) = "+"),1,0))</f>
        <v>12</v>
      </c>
      <c r="F43" s="40" t="s">
        <v>38</v>
      </c>
      <c r="G43" s="29"/>
    </row>
    <row r="44" spans="2:7" ht="22.5" customHeight="1">
      <c r="B44" s="30">
        <v>2</v>
      </c>
      <c r="C44" t="s">
        <v>37</v>
      </c>
      <c r="D44" s="10">
        <v>4</v>
      </c>
      <c r="E44">
        <f t="shared" ref="E44:E48" si="12">D44*(MID($B$32,6,1)-G44+IF(OR(MID($B$32,7,1) = "+",MID($B$32,8,1) = "+"),1,0))</f>
        <v>8</v>
      </c>
      <c r="F44" s="8" t="s">
        <v>38</v>
      </c>
      <c r="G44" s="31"/>
    </row>
    <row r="45" spans="2:7" ht="22.5" customHeight="1">
      <c r="B45" s="30">
        <v>3</v>
      </c>
      <c r="C45" t="s">
        <v>14</v>
      </c>
      <c r="D45" s="10">
        <v>3</v>
      </c>
      <c r="E45">
        <f t="shared" si="12"/>
        <v>6</v>
      </c>
      <c r="F45" s="8" t="s">
        <v>38</v>
      </c>
      <c r="G45" s="31"/>
    </row>
    <row r="46" spans="2:7" ht="22.5" customHeight="1">
      <c r="B46" s="30">
        <v>4</v>
      </c>
      <c r="C46" t="s">
        <v>36</v>
      </c>
      <c r="D46" s="10">
        <v>2</v>
      </c>
      <c r="E46">
        <f t="shared" si="12"/>
        <v>4</v>
      </c>
      <c r="F46" s="8" t="s">
        <v>38</v>
      </c>
      <c r="G46" s="31"/>
    </row>
    <row r="47" spans="2:7" ht="22.5" customHeight="1">
      <c r="B47" s="30">
        <v>5</v>
      </c>
      <c r="C47" t="s">
        <v>37</v>
      </c>
      <c r="D47" s="10">
        <v>1</v>
      </c>
      <c r="E47">
        <f t="shared" si="12"/>
        <v>2</v>
      </c>
      <c r="F47" s="8" t="s">
        <v>38</v>
      </c>
      <c r="G47" s="31"/>
    </row>
    <row r="48" spans="2:7" ht="22.5" customHeight="1">
      <c r="B48" s="39" t="s">
        <v>39</v>
      </c>
      <c r="C48" s="33" t="s">
        <v>17</v>
      </c>
      <c r="D48" s="34">
        <v>0</v>
      </c>
      <c r="E48" s="33">
        <f t="shared" si="12"/>
        <v>0</v>
      </c>
      <c r="F48" s="35" t="s">
        <v>38</v>
      </c>
      <c r="G48" s="36"/>
    </row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</sheetData>
  <phoneticPr fontId="8" type="noConversion"/>
  <pageMargins left="0.7" right="0.7" top="0.75" bottom="0.75" header="0.3" footer="0.3"/>
  <pageSetup paperSize="9" orientation="landscape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33"/>
  </sheetPr>
  <dimension ref="B2:Q158"/>
  <sheetViews>
    <sheetView tabSelected="1" zoomScale="92" workbookViewId="0">
      <selection activeCell="M8" sqref="M8"/>
    </sheetView>
  </sheetViews>
  <sheetFormatPr defaultColWidth="8.88671875" defaultRowHeight="14.4"/>
  <cols>
    <col min="1" max="2" width="9.109375" customWidth="1"/>
    <col min="3" max="3" width="11.109375" customWidth="1"/>
    <col min="4" max="4" width="5.44140625" customWidth="1"/>
    <col min="5" max="5" width="6.44140625" customWidth="1"/>
    <col min="6" max="6" width="3.33203125" customWidth="1"/>
    <col min="7" max="7" width="11.33203125" customWidth="1"/>
    <col min="8" max="8" width="9.109375" customWidth="1"/>
    <col min="9" max="9" width="12.109375" customWidth="1"/>
    <col min="10" max="17" width="8.44140625" customWidth="1"/>
  </cols>
  <sheetData>
    <row r="2" spans="2:17" ht="36.75" customHeight="1">
      <c r="B2" s="57" t="s">
        <v>24</v>
      </c>
      <c r="C2" s="57"/>
      <c r="I2" s="4" t="s">
        <v>0</v>
      </c>
      <c r="J2" s="5" t="s">
        <v>1</v>
      </c>
      <c r="K2" s="7" t="s">
        <v>2</v>
      </c>
      <c r="L2" s="5" t="s">
        <v>3</v>
      </c>
      <c r="M2" s="7" t="s">
        <v>4</v>
      </c>
      <c r="N2" s="9" t="s">
        <v>5</v>
      </c>
      <c r="O2" s="9" t="s">
        <v>6</v>
      </c>
      <c r="P2" s="6" t="s">
        <v>7</v>
      </c>
      <c r="Q2" s="3" t="s">
        <v>8</v>
      </c>
    </row>
    <row r="3" spans="2:17" ht="22.5" customHeight="1">
      <c r="B3" s="16" t="s">
        <v>57</v>
      </c>
      <c r="C3" s="13"/>
      <c r="I3" s="19" t="s">
        <v>17</v>
      </c>
      <c r="J3" s="20">
        <f>SUMIFS($E:$E,$C:$C,Tabulka167[[#This Row],[Univerzita]],$F:$F,"ž")</f>
        <v>25</v>
      </c>
      <c r="K3" s="21">
        <f>_xlfn.RANK.EQ(J3,$J$3:$J$5)</f>
        <v>1</v>
      </c>
      <c r="L3" s="20">
        <f>SUMIFS($E:$E,$C:$C,Tabulka167[[#This Row],[Univerzita]],$F:$F,"m")</f>
        <v>61</v>
      </c>
      <c r="M3" s="21">
        <f>_xlfn.RANK.EQ(L3,$L$3:$L$5)</f>
        <v>1</v>
      </c>
      <c r="N3" s="20">
        <f>SUMIFS($E:$E,$C:$C,Tabulka167[[#This Row],[Univerzita]],$F:$F,"x")</f>
        <v>0</v>
      </c>
      <c r="O3" s="21">
        <f>_xlfn.RANK.EQ(N3,$N$3:$N$5)</f>
        <v>1</v>
      </c>
      <c r="P3" s="22">
        <f>SUM(Tabulka167[[#This Row],[Body ženy]],Tabulka167[[#This Row],[Body muži]],Tabulka167[[#This Row],[Body mix]])</f>
        <v>86</v>
      </c>
      <c r="Q3" s="23">
        <f>_xlfn.RANK.EQ(P3,$P$3:$P$5)</f>
        <v>1</v>
      </c>
    </row>
    <row r="4" spans="2:17" ht="22.5" customHeight="1">
      <c r="B4" s="13"/>
      <c r="C4" s="13"/>
      <c r="I4" s="19" t="s">
        <v>35</v>
      </c>
      <c r="J4" s="24">
        <f>SUMIFS($E:$E,$C:$C,Tabulka167[[#This Row],[Univerzita]],$F:$F,"ž")</f>
        <v>24</v>
      </c>
      <c r="K4" s="21">
        <f>_xlfn.RANK.EQ(J4,$J$3:$J$5)</f>
        <v>2</v>
      </c>
      <c r="L4" s="24">
        <f>SUMIFS($E:$E,$C:$C,Tabulka167[[#This Row],[Univerzita]],$F:$F,"m")</f>
        <v>43</v>
      </c>
      <c r="M4" s="21">
        <f>_xlfn.RANK.EQ(L4,$L$3:$L$5)</f>
        <v>2</v>
      </c>
      <c r="N4" s="24">
        <f>SUMIFS($E:$E,$C:$C,Tabulka167[[#This Row],[Univerzita]],$F:$F,"x")</f>
        <v>0</v>
      </c>
      <c r="O4" s="25">
        <f>_xlfn.RANK.EQ(N4,$N$3:$N$5)</f>
        <v>1</v>
      </c>
      <c r="P4" s="22">
        <f>SUM(Tabulka167[[#This Row],[Body ženy]],Tabulka167[[#This Row],[Body muži]],Tabulka167[[#This Row],[Body mix]])</f>
        <v>67</v>
      </c>
      <c r="Q4" s="23">
        <f>_xlfn.RANK.EQ(P4,$P$3:$P$5)</f>
        <v>2</v>
      </c>
    </row>
    <row r="5" spans="2:17" ht="22.5" customHeight="1">
      <c r="B5" s="27" t="s">
        <v>22</v>
      </c>
      <c r="C5" s="28"/>
      <c r="D5" s="28"/>
      <c r="E5" s="28"/>
      <c r="F5" s="28"/>
      <c r="G5" s="29"/>
      <c r="I5" s="19" t="s">
        <v>15</v>
      </c>
      <c r="J5" s="20">
        <f>SUMIFS($E:$E,$C:$C,Tabulka167[[#This Row],[Univerzita]],$F:$F,"ž")</f>
        <v>15</v>
      </c>
      <c r="K5" s="21">
        <f>_xlfn.RANK.EQ(J5,$J$3:$J$5)</f>
        <v>3</v>
      </c>
      <c r="L5" s="20">
        <f>SUMIFS($E:$E,$C:$C,Tabulka167[[#This Row],[Univerzita]],$F:$F,"m")</f>
        <v>14</v>
      </c>
      <c r="M5" s="21">
        <f>_xlfn.RANK.EQ(L5,$L$3:$L$5)</f>
        <v>3</v>
      </c>
      <c r="N5" s="20">
        <f>SUMIFS($E:$E,$C:$C,Tabulka167[[#This Row],[Univerzita]],$F:$F,"x")</f>
        <v>0</v>
      </c>
      <c r="O5" s="21">
        <f>_xlfn.RANK.EQ(N5,$N$3:$N$5)</f>
        <v>1</v>
      </c>
      <c r="P5" s="22">
        <f>SUM(Tabulka167[[#This Row],[Body ženy]],Tabulka167[[#This Row],[Body muži]],Tabulka167[[#This Row],[Body mix]])</f>
        <v>29</v>
      </c>
      <c r="Q5" s="23">
        <f>_xlfn.RANK.EQ(P5,$P$3:$P$5)</f>
        <v>3</v>
      </c>
    </row>
    <row r="6" spans="2:17" ht="22.5" customHeight="1">
      <c r="B6" s="32" t="s">
        <v>8</v>
      </c>
      <c r="C6" s="33" t="s">
        <v>0</v>
      </c>
      <c r="D6" s="37" t="s">
        <v>11</v>
      </c>
      <c r="E6" s="37" t="s">
        <v>7</v>
      </c>
      <c r="F6" s="33"/>
      <c r="G6" s="38" t="s">
        <v>12</v>
      </c>
    </row>
    <row r="7" spans="2:17" ht="22.5" customHeight="1">
      <c r="B7" s="27">
        <v>1</v>
      </c>
      <c r="C7" s="28" t="s">
        <v>17</v>
      </c>
      <c r="D7" s="44">
        <v>5</v>
      </c>
      <c r="E7" s="28">
        <f>D7*(MID($B$5,6,1)-G7+IF(OR(MID($B$5,7,1) = "+",MID($B$5,8,1) = "+"),1,0))</f>
        <v>25</v>
      </c>
      <c r="F7" s="40" t="str">
        <f>MID($B$5,1,1)</f>
        <v>ž</v>
      </c>
      <c r="G7" s="29"/>
    </row>
    <row r="8" spans="2:17" ht="22.5" customHeight="1">
      <c r="B8" s="30">
        <v>2</v>
      </c>
      <c r="C8" t="s">
        <v>15</v>
      </c>
      <c r="D8" s="10">
        <v>3</v>
      </c>
      <c r="E8">
        <f t="shared" ref="E8:E10" si="0">D8*(MID($B$5,6,1)-G8+IF(OR(MID($B$5,7,1) = "+",MID($B$5,8,1) = "+"),1,0))</f>
        <v>15</v>
      </c>
      <c r="F8" s="8" t="str">
        <f t="shared" ref="F8" si="1">MID($B$5,1,1)</f>
        <v>ž</v>
      </c>
      <c r="G8" s="31"/>
    </row>
    <row r="9" spans="2:17" ht="22.5" customHeight="1">
      <c r="B9" s="30">
        <v>3</v>
      </c>
      <c r="C9" t="s">
        <v>35</v>
      </c>
      <c r="D9" s="10">
        <v>2</v>
      </c>
      <c r="E9">
        <f t="shared" si="0"/>
        <v>10</v>
      </c>
      <c r="F9" s="8" t="s">
        <v>54</v>
      </c>
      <c r="G9" s="31"/>
    </row>
    <row r="10" spans="2:17" ht="22.5" customHeight="1">
      <c r="B10" s="32">
        <v>4</v>
      </c>
      <c r="C10" s="33" t="s">
        <v>35</v>
      </c>
      <c r="D10" s="34">
        <v>1</v>
      </c>
      <c r="E10" s="33">
        <f t="shared" si="0"/>
        <v>5</v>
      </c>
      <c r="F10" s="35" t="s">
        <v>54</v>
      </c>
      <c r="G10" s="36"/>
    </row>
    <row r="11" spans="2:17" ht="22.5" customHeight="1">
      <c r="D11" s="10"/>
      <c r="F11" s="8"/>
    </row>
    <row r="12" spans="2:17" ht="14.4" customHeight="1">
      <c r="F12" s="8"/>
    </row>
    <row r="13" spans="2:17" ht="22.5" customHeight="1">
      <c r="B13" s="27" t="s">
        <v>23</v>
      </c>
      <c r="C13" s="28"/>
      <c r="D13" s="28"/>
      <c r="E13" s="28"/>
      <c r="F13" s="40"/>
      <c r="G13" s="29"/>
    </row>
    <row r="14" spans="2:17" ht="22.5" customHeight="1">
      <c r="B14" s="32" t="s">
        <v>8</v>
      </c>
      <c r="C14" s="33" t="s">
        <v>0</v>
      </c>
      <c r="D14" s="37" t="s">
        <v>11</v>
      </c>
      <c r="E14" s="37" t="s">
        <v>7</v>
      </c>
      <c r="F14" s="35"/>
      <c r="G14" s="38" t="s">
        <v>12</v>
      </c>
    </row>
    <row r="15" spans="2:17" ht="22.5" customHeight="1">
      <c r="B15" s="27">
        <v>1</v>
      </c>
      <c r="C15" s="28" t="s">
        <v>17</v>
      </c>
      <c r="D15" s="44">
        <v>5</v>
      </c>
      <c r="E15" s="28">
        <f>D15*(MID($B$13,6,1)-G15+IF(OR(MID($B$13,7,1) = "+",MID($B$13,8,1) = "+"),1,0))</f>
        <v>25</v>
      </c>
      <c r="F15" s="40" t="str">
        <f>MID($B$13,1,1)</f>
        <v>m</v>
      </c>
      <c r="G15" s="29"/>
    </row>
    <row r="16" spans="2:17" ht="22.5" customHeight="1">
      <c r="B16" s="30">
        <v>2</v>
      </c>
      <c r="C16" t="s">
        <v>35</v>
      </c>
      <c r="D16" s="10">
        <v>3</v>
      </c>
      <c r="E16">
        <f>D16*(MID($B$13,6,1)-G16+IF(OR(MID($B$13,7,1) = "+",MID($B$13,8,1) = "+"),1,0))</f>
        <v>15</v>
      </c>
      <c r="F16" s="8" t="str">
        <f>MID($B$13,1,1)</f>
        <v>m</v>
      </c>
      <c r="G16" s="31"/>
    </row>
    <row r="17" spans="2:7" ht="22.5" customHeight="1">
      <c r="B17" s="30">
        <v>3</v>
      </c>
      <c r="C17" t="s">
        <v>35</v>
      </c>
      <c r="D17" s="10">
        <v>2</v>
      </c>
      <c r="E17">
        <f t="shared" ref="E17:E18" si="2">D17*(MID($B$13,6,1)-G17+IF(OR(MID($B$13,7,1) = "+",MID($B$13,8,1) = "+"),1,0))</f>
        <v>10</v>
      </c>
      <c r="F17" s="8" t="str">
        <f>MID($B$13,1,1)</f>
        <v>m</v>
      </c>
      <c r="G17" s="31"/>
    </row>
    <row r="18" spans="2:7" ht="22.5" customHeight="1">
      <c r="B18" s="32">
        <v>4</v>
      </c>
      <c r="C18" s="33" t="s">
        <v>15</v>
      </c>
      <c r="D18" s="34">
        <v>1</v>
      </c>
      <c r="E18" s="33">
        <f t="shared" si="2"/>
        <v>5</v>
      </c>
      <c r="F18" s="35" t="str">
        <f>MID($B$13,1,1)</f>
        <v>m</v>
      </c>
      <c r="G18" s="36"/>
    </row>
    <row r="19" spans="2:7" ht="14.4" customHeight="1">
      <c r="E19" s="33"/>
      <c r="F19" s="8"/>
    </row>
    <row r="20" spans="2:7" ht="22.5" customHeight="1">
      <c r="B20" s="27" t="s">
        <v>9</v>
      </c>
      <c r="C20" s="28"/>
      <c r="D20" s="28"/>
      <c r="F20" s="28"/>
      <c r="G20" s="29"/>
    </row>
    <row r="21" spans="2:7" ht="22.5" customHeight="1">
      <c r="B21" s="32" t="s">
        <v>8</v>
      </c>
      <c r="C21" s="33" t="s">
        <v>0</v>
      </c>
      <c r="D21" s="37" t="s">
        <v>11</v>
      </c>
      <c r="E21" s="37" t="s">
        <v>7</v>
      </c>
      <c r="F21" s="33"/>
      <c r="G21" s="38" t="s">
        <v>12</v>
      </c>
    </row>
    <row r="22" spans="2:7" ht="22.5" customHeight="1">
      <c r="B22" s="50">
        <v>1</v>
      </c>
      <c r="C22" s="51" t="s">
        <v>35</v>
      </c>
      <c r="D22" s="52">
        <v>1</v>
      </c>
      <c r="E22" s="53">
        <f>D22*(MID($B$24,6,1)-G22+IF(OR(MID($B$24,7,1) = "+",MID($B$24,8,1) = "+"),1,0))</f>
        <v>9</v>
      </c>
      <c r="F22" s="54" t="s">
        <v>54</v>
      </c>
      <c r="G22" s="55"/>
    </row>
    <row r="23" spans="2:7" ht="14.4" customHeight="1">
      <c r="E23" s="33"/>
    </row>
    <row r="24" spans="2:7" ht="22.5" customHeight="1">
      <c r="B24" s="27" t="s">
        <v>19</v>
      </c>
      <c r="C24" s="28"/>
      <c r="D24" s="28"/>
      <c r="F24" s="28"/>
      <c r="G24" s="29"/>
    </row>
    <row r="25" spans="2:7" ht="22.5" customHeight="1">
      <c r="B25" s="32" t="s">
        <v>8</v>
      </c>
      <c r="C25" s="33" t="s">
        <v>0</v>
      </c>
      <c r="D25" s="37" t="s">
        <v>11</v>
      </c>
      <c r="E25" s="37" t="s">
        <v>7</v>
      </c>
      <c r="F25" s="33"/>
      <c r="G25" s="38" t="s">
        <v>12</v>
      </c>
    </row>
    <row r="26" spans="2:7" ht="22.5" customHeight="1">
      <c r="B26" s="27">
        <v>1</v>
      </c>
      <c r="C26" s="43" t="s">
        <v>17</v>
      </c>
      <c r="D26" s="44">
        <v>4</v>
      </c>
      <c r="E26" s="28">
        <f>D26*(MID($B$24,6,1)-G26+IF(OR(MID($B$24,7,1) = "+",MID($B$24,8,1) = "+"),1,0))</f>
        <v>36</v>
      </c>
      <c r="F26" s="40" t="s">
        <v>38</v>
      </c>
      <c r="G26" s="29"/>
    </row>
    <row r="27" spans="2:7" ht="22.5" customHeight="1">
      <c r="B27" s="30">
        <v>2</v>
      </c>
      <c r="C27" s="12" t="s">
        <v>35</v>
      </c>
      <c r="D27" s="10">
        <v>2</v>
      </c>
      <c r="E27">
        <f>D27*(MID($B$24,6,1)-G27+IF(OR(MID($B$24,7,1) = "+",MID($B$24,8,1) = "+"),1,0))</f>
        <v>18</v>
      </c>
      <c r="F27" s="8" t="s">
        <v>38</v>
      </c>
      <c r="G27" s="31"/>
    </row>
    <row r="28" spans="2:7" ht="22.5" customHeight="1">
      <c r="B28" s="32">
        <v>3</v>
      </c>
      <c r="C28" s="41" t="s">
        <v>15</v>
      </c>
      <c r="D28" s="34">
        <v>1</v>
      </c>
      <c r="E28" s="33">
        <f>D28*(MID($B$24,6,1)-G28+IF(OR(MID($B$24,7,1) = "+",MID($B$24,8,1) = "+"),1,0))</f>
        <v>9</v>
      </c>
      <c r="F28" s="35" t="s">
        <v>38</v>
      </c>
      <c r="G28" s="36"/>
    </row>
    <row r="29" spans="2:7" ht="22.5" customHeight="1">
      <c r="F29" s="8"/>
    </row>
    <row r="30" spans="2:7" ht="22.5" customHeight="1">
      <c r="F30" s="8"/>
    </row>
    <row r="31" spans="2:7" ht="22.5" customHeight="1">
      <c r="F31" s="8"/>
    </row>
    <row r="32" spans="2:7" ht="22.5" customHeight="1">
      <c r="F32" s="8"/>
    </row>
    <row r="33" spans="4:6" ht="22.5" customHeight="1">
      <c r="F33" s="8"/>
    </row>
    <row r="34" spans="4:6" ht="22.5" customHeight="1"/>
    <row r="35" spans="4:6" ht="22.5" customHeight="1"/>
    <row r="36" spans="4:6" ht="22.5" customHeight="1">
      <c r="F36" s="8"/>
    </row>
    <row r="37" spans="4:6" ht="22.5" customHeight="1">
      <c r="D37" s="10"/>
      <c r="F37" s="8"/>
    </row>
    <row r="38" spans="4:6" ht="22.5" customHeight="1">
      <c r="D38" s="10"/>
      <c r="F38" s="8"/>
    </row>
    <row r="39" spans="4:6" ht="22.5" customHeight="1">
      <c r="D39" s="10"/>
      <c r="F39" s="8"/>
    </row>
    <row r="40" spans="4:6" ht="22.5" customHeight="1">
      <c r="D40" s="10"/>
      <c r="F40" s="8"/>
    </row>
    <row r="41" spans="4:6" ht="22.5" customHeight="1">
      <c r="D41" s="10"/>
      <c r="F41" s="8"/>
    </row>
    <row r="42" spans="4:6" ht="22.5" customHeight="1">
      <c r="D42" s="10"/>
      <c r="F42" s="8"/>
    </row>
    <row r="43" spans="4:6" ht="22.5" customHeight="1"/>
    <row r="44" spans="4:6" ht="22.5" customHeight="1"/>
    <row r="45" spans="4:6" ht="22.5" customHeight="1">
      <c r="F45" s="8"/>
    </row>
    <row r="46" spans="4:6" ht="22.5" customHeight="1">
      <c r="D46" s="10"/>
      <c r="F46" s="8"/>
    </row>
    <row r="47" spans="4:6" ht="22.5" customHeight="1">
      <c r="D47" s="10"/>
      <c r="F47" s="8"/>
    </row>
    <row r="48" spans="4:6" ht="22.5" customHeight="1">
      <c r="D48" s="10"/>
      <c r="F48" s="8"/>
    </row>
    <row r="49" spans="4:6" ht="22.5" customHeight="1">
      <c r="D49" s="10"/>
      <c r="F49" s="8"/>
    </row>
    <row r="50" spans="4:6" ht="22.5" customHeight="1">
      <c r="D50" s="10"/>
      <c r="F50" s="8"/>
    </row>
    <row r="51" spans="4:6" ht="22.5" customHeight="1">
      <c r="D51" s="10"/>
      <c r="F51" s="8"/>
    </row>
    <row r="52" spans="4:6" ht="22.5" customHeight="1"/>
    <row r="53" spans="4:6" ht="22.5" customHeight="1"/>
    <row r="54" spans="4:6" ht="22.5" customHeight="1"/>
    <row r="55" spans="4:6" ht="22.5" customHeight="1"/>
    <row r="56" spans="4:6" ht="22.5" customHeight="1"/>
    <row r="57" spans="4:6" ht="22.5" customHeight="1"/>
    <row r="58" spans="4:6" ht="22.5" customHeight="1"/>
    <row r="59" spans="4:6" ht="22.5" customHeight="1"/>
    <row r="60" spans="4:6" ht="22.5" customHeight="1"/>
    <row r="61" spans="4:6" ht="22.5" customHeight="1"/>
    <row r="62" spans="4:6" ht="22.5" customHeight="1"/>
    <row r="63" spans="4:6" ht="22.5" customHeight="1"/>
    <row r="64" spans="4:6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</sheetData>
  <mergeCells count="1">
    <mergeCell ref="B2:C2"/>
  </mergeCells>
  <phoneticPr fontId="8" type="noConversion"/>
  <pageMargins left="0.7" right="0.7" top="0.78740157499999996" bottom="0.78740157499999996" header="0.3" footer="0.3"/>
  <pageSetup paperSize="9" orientation="portrait" horizontalDpi="0" verticalDpi="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FF"/>
    <pageSetUpPr fitToPage="1"/>
  </sheetPr>
  <dimension ref="B1:U34"/>
  <sheetViews>
    <sheetView workbookViewId="0">
      <selection activeCell="J4" sqref="J4"/>
    </sheetView>
  </sheetViews>
  <sheetFormatPr defaultColWidth="8.88671875" defaultRowHeight="14.4"/>
  <cols>
    <col min="3" max="3" width="11.88671875" bestFit="1" customWidth="1"/>
    <col min="15" max="15" width="12.33203125" customWidth="1"/>
  </cols>
  <sheetData>
    <row r="1" spans="2:21">
      <c r="O1" s="58" t="s">
        <v>25</v>
      </c>
      <c r="P1" s="58"/>
      <c r="Q1" s="58"/>
      <c r="S1" s="58"/>
      <c r="T1" s="58"/>
      <c r="U1" s="58"/>
    </row>
    <row r="2" spans="2:21" ht="28.8">
      <c r="B2" s="4" t="s">
        <v>0</v>
      </c>
      <c r="C2" s="5" t="s">
        <v>1</v>
      </c>
      <c r="D2" s="7" t="s">
        <v>2</v>
      </c>
      <c r="E2" s="5" t="s">
        <v>3</v>
      </c>
      <c r="F2" s="7" t="s">
        <v>4</v>
      </c>
      <c r="G2" s="9" t="s">
        <v>5</v>
      </c>
      <c r="H2" s="9" t="s">
        <v>6</v>
      </c>
      <c r="I2" s="6" t="s">
        <v>7</v>
      </c>
      <c r="J2" s="3" t="s">
        <v>8</v>
      </c>
      <c r="O2" t="s">
        <v>0</v>
      </c>
      <c r="P2" t="s">
        <v>26</v>
      </c>
      <c r="Q2" t="s">
        <v>8</v>
      </c>
    </row>
    <row r="3" spans="2:21">
      <c r="B3" s="19" t="s">
        <v>13</v>
      </c>
      <c r="C3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86</v>
      </c>
      <c r="D3" s="42">
        <f t="shared" ref="D3:D15" si="0">_xlfn.RANK.EQ(C3,$C$3:$C$15)</f>
        <v>1</v>
      </c>
      <c r="E3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75</v>
      </c>
      <c r="F3" s="42">
        <f t="shared" ref="F3:F15" si="1">_xlfn.RANK.EQ(E3,$E$3:$E$15)</f>
        <v>3</v>
      </c>
      <c r="G3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12</v>
      </c>
      <c r="H3" s="42">
        <f t="shared" ref="H3:H15" si="2">_xlfn.RANK.EQ(G3,$G$3:$G$15)</f>
        <v>2</v>
      </c>
      <c r="I3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173</v>
      </c>
      <c r="J3" s="23">
        <f t="shared" ref="J3:J15" si="3">_xlfn.RANK.EQ(I3,$I$3:$I$15)</f>
        <v>1</v>
      </c>
      <c r="O3" t="str">
        <f>Tabulka1678[[#This Row],[Univerzita]]</f>
        <v>UKP</v>
      </c>
      <c r="P3">
        <f>Tabulka1678[[#This Row],[Body celkem]]</f>
        <v>173</v>
      </c>
      <c r="Q3">
        <f>Tabulka1678[[#This Row],[Pořadí]]</f>
        <v>1</v>
      </c>
    </row>
    <row r="4" spans="2:21">
      <c r="B4" s="19" t="s">
        <v>14</v>
      </c>
      <c r="C4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42</v>
      </c>
      <c r="D4" s="42">
        <f t="shared" si="0"/>
        <v>2</v>
      </c>
      <c r="E4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103</v>
      </c>
      <c r="F4" s="42">
        <f t="shared" si="1"/>
        <v>2</v>
      </c>
      <c r="G4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14</v>
      </c>
      <c r="H4" s="26">
        <f t="shared" si="2"/>
        <v>1</v>
      </c>
      <c r="I4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159</v>
      </c>
      <c r="J4" s="23">
        <f t="shared" si="3"/>
        <v>2</v>
      </c>
      <c r="O4" t="str">
        <f>Tabulka1678[[#This Row],[Univerzita]]</f>
        <v>ČZUP</v>
      </c>
      <c r="P4">
        <f>Tabulka1678[[#This Row],[Body celkem]]</f>
        <v>159</v>
      </c>
      <c r="Q4">
        <f>Tabulka1678[[#This Row],[Pořadí]]</f>
        <v>2</v>
      </c>
    </row>
    <row r="5" spans="2:21">
      <c r="B5" s="19" t="s">
        <v>17</v>
      </c>
      <c r="C5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25</v>
      </c>
      <c r="D5" s="42">
        <f t="shared" si="0"/>
        <v>4</v>
      </c>
      <c r="E5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106</v>
      </c>
      <c r="F5" s="42">
        <f t="shared" si="1"/>
        <v>1</v>
      </c>
      <c r="G5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5" s="26">
        <f t="shared" si="2"/>
        <v>4</v>
      </c>
      <c r="I5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131</v>
      </c>
      <c r="J5" s="23">
        <f t="shared" si="3"/>
        <v>3</v>
      </c>
      <c r="O5" t="str">
        <f>Tabulka1678[[#This Row],[Univerzita]]</f>
        <v>VUTB</v>
      </c>
      <c r="P5">
        <f>Tabulka1678[[#This Row],[Body celkem]]</f>
        <v>131</v>
      </c>
      <c r="Q5">
        <f>Tabulka1678[[#This Row],[Pořadí]]</f>
        <v>3</v>
      </c>
    </row>
    <row r="6" spans="2:21">
      <c r="B6" s="19" t="s">
        <v>16</v>
      </c>
      <c r="C6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30</v>
      </c>
      <c r="D6" s="42">
        <f t="shared" si="0"/>
        <v>3</v>
      </c>
      <c r="E6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63</v>
      </c>
      <c r="F6" s="42">
        <f t="shared" si="1"/>
        <v>4</v>
      </c>
      <c r="G6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6" s="26">
        <f t="shared" si="2"/>
        <v>4</v>
      </c>
      <c r="I6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93</v>
      </c>
      <c r="J6" s="23">
        <f t="shared" si="3"/>
        <v>4</v>
      </c>
      <c r="O6" t="str">
        <f>Tabulka1678[[#This Row],[Univerzita]]</f>
        <v>ČVUT</v>
      </c>
      <c r="P6">
        <f>Tabulka1678[[#This Row],[Body celkem]]</f>
        <v>93</v>
      </c>
      <c r="Q6">
        <f>Tabulka1678[[#This Row],[Pořadí]]</f>
        <v>4</v>
      </c>
    </row>
    <row r="7" spans="2:21">
      <c r="B7" s="19" t="s">
        <v>35</v>
      </c>
      <c r="C7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24</v>
      </c>
      <c r="D7" s="42">
        <f t="shared" si="0"/>
        <v>5</v>
      </c>
      <c r="E7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43</v>
      </c>
      <c r="F7" s="42">
        <f t="shared" si="1"/>
        <v>6</v>
      </c>
      <c r="G7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7" s="26">
        <f t="shared" si="2"/>
        <v>4</v>
      </c>
      <c r="I7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67</v>
      </c>
      <c r="J7" s="23">
        <f t="shared" si="3"/>
        <v>5</v>
      </c>
      <c r="O7" t="str">
        <f>Tabulka1678[[#This Row],[Univerzita]]</f>
        <v>MUBR</v>
      </c>
      <c r="P7">
        <f>Tabulka1678[[#This Row],[Body celkem]]</f>
        <v>67</v>
      </c>
      <c r="Q7">
        <f>Tabulka1678[[#This Row],[Pořadí]]</f>
        <v>5</v>
      </c>
    </row>
    <row r="8" spans="2:21">
      <c r="B8" s="19" t="s">
        <v>37</v>
      </c>
      <c r="C8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2</v>
      </c>
      <c r="D8" s="42">
        <f t="shared" si="0"/>
        <v>10</v>
      </c>
      <c r="E8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53</v>
      </c>
      <c r="F8" s="42">
        <f t="shared" si="1"/>
        <v>5</v>
      </c>
      <c r="G8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6</v>
      </c>
      <c r="H8" s="26">
        <f t="shared" si="2"/>
        <v>3</v>
      </c>
      <c r="I8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61</v>
      </c>
      <c r="J8" s="23">
        <f t="shared" si="3"/>
        <v>6</v>
      </c>
      <c r="O8" t="str">
        <f>Tabulka1678[[#This Row],[Univerzita]]</f>
        <v>UPCE</v>
      </c>
      <c r="P8">
        <f>Tabulka1678[[#This Row],[Body celkem]]</f>
        <v>61</v>
      </c>
      <c r="Q8">
        <f>Tabulka1678[[#This Row],[Pořadí]]</f>
        <v>6</v>
      </c>
    </row>
    <row r="9" spans="2:21">
      <c r="B9" s="19" t="s">
        <v>15</v>
      </c>
      <c r="C9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15</v>
      </c>
      <c r="D9" s="42">
        <f t="shared" si="0"/>
        <v>7</v>
      </c>
      <c r="E9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23</v>
      </c>
      <c r="F9" s="42">
        <f t="shared" si="1"/>
        <v>8</v>
      </c>
      <c r="G9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9" s="26">
        <f t="shared" si="2"/>
        <v>4</v>
      </c>
      <c r="I9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38</v>
      </c>
      <c r="J9" s="23">
        <f t="shared" si="3"/>
        <v>7</v>
      </c>
      <c r="O9" t="str">
        <f>Tabulka1678[[#This Row],[Univerzita]]</f>
        <v>MEND</v>
      </c>
      <c r="P9">
        <f>Tabulka1678[[#This Row],[Body celkem]]</f>
        <v>38</v>
      </c>
      <c r="Q9">
        <f>Tabulka1678[[#This Row],[Pořadí]]</f>
        <v>7</v>
      </c>
    </row>
    <row r="10" spans="2:21">
      <c r="B10" s="19" t="s">
        <v>36</v>
      </c>
      <c r="C10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6</v>
      </c>
      <c r="D10" s="42">
        <f t="shared" si="0"/>
        <v>9</v>
      </c>
      <c r="E10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31</v>
      </c>
      <c r="F10" s="42">
        <f t="shared" si="1"/>
        <v>7</v>
      </c>
      <c r="G10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0" s="26">
        <f t="shared" si="2"/>
        <v>4</v>
      </c>
      <c r="I10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37</v>
      </c>
      <c r="J10" s="23">
        <f t="shared" si="3"/>
        <v>8</v>
      </c>
      <c r="O10" t="str">
        <f>Tabulka1678[[#This Row],[Univerzita]]</f>
        <v>VŠE</v>
      </c>
      <c r="P10">
        <f>Tabulka1678[[#This Row],[Body celkem]]</f>
        <v>37</v>
      </c>
      <c r="Q10">
        <f>Tabulka1678[[#This Row],[Pořadí]]</f>
        <v>8</v>
      </c>
    </row>
    <row r="11" spans="2:21">
      <c r="B11" s="19" t="s">
        <v>10</v>
      </c>
      <c r="C11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16</v>
      </c>
      <c r="D11" s="42">
        <f t="shared" si="0"/>
        <v>6</v>
      </c>
      <c r="E11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1" s="42">
        <f t="shared" si="1"/>
        <v>10</v>
      </c>
      <c r="G11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1" s="26">
        <f t="shared" si="2"/>
        <v>4</v>
      </c>
      <c r="I11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16</v>
      </c>
      <c r="J11" s="23">
        <f t="shared" si="3"/>
        <v>9</v>
      </c>
      <c r="O11" t="str">
        <f>Tabulka1678[[#This Row],[Univerzita]]</f>
        <v>VŠCHT</v>
      </c>
      <c r="P11">
        <f>Tabulka1678[[#This Row],[Body celkem]]</f>
        <v>16</v>
      </c>
      <c r="Q11">
        <f>Tabulka1678[[#This Row],[Pořadí]]</f>
        <v>9</v>
      </c>
    </row>
    <row r="12" spans="2:21">
      <c r="B12" s="19" t="s">
        <v>18</v>
      </c>
      <c r="C12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14</v>
      </c>
      <c r="D12" s="42">
        <f t="shared" si="0"/>
        <v>8</v>
      </c>
      <c r="E12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2" s="42">
        <f t="shared" si="1"/>
        <v>10</v>
      </c>
      <c r="G12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2" s="26">
        <f t="shared" si="2"/>
        <v>4</v>
      </c>
      <c r="I12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14</v>
      </c>
      <c r="J12" s="23">
        <f t="shared" si="3"/>
        <v>10</v>
      </c>
      <c r="O12" t="str">
        <f>Tabulka1678[[#This Row],[Univerzita]]</f>
        <v>UJEP</v>
      </c>
      <c r="P12">
        <f>Tabulka1678[[#This Row],[Body celkem]]</f>
        <v>14</v>
      </c>
      <c r="Q12">
        <f>Tabulka1678[[#This Row],[Pořadí]]</f>
        <v>10</v>
      </c>
    </row>
    <row r="13" spans="2:21">
      <c r="B13" s="48" t="s">
        <v>51</v>
      </c>
      <c r="C13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3" s="42">
        <f t="shared" si="0"/>
        <v>11</v>
      </c>
      <c r="E13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5</v>
      </c>
      <c r="F13" s="42">
        <f t="shared" si="1"/>
        <v>9</v>
      </c>
      <c r="G13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3" s="26">
        <f t="shared" si="2"/>
        <v>4</v>
      </c>
      <c r="I13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5</v>
      </c>
      <c r="J13" s="23">
        <f t="shared" si="3"/>
        <v>11</v>
      </c>
      <c r="O13" t="str">
        <f>Tabulka1678[[#This Row],[Univerzita]]</f>
        <v>UNOB</v>
      </c>
      <c r="P13">
        <f>Tabulka1678[[#This Row],[Body celkem]]</f>
        <v>5</v>
      </c>
      <c r="Q13">
        <f>Tabulka1678[[#This Row],[Pořadí]]</f>
        <v>11</v>
      </c>
    </row>
    <row r="14" spans="2:21">
      <c r="B14" s="19" t="s">
        <v>42</v>
      </c>
      <c r="C14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4" s="42">
        <f t="shared" si="0"/>
        <v>11</v>
      </c>
      <c r="E14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4" s="42">
        <f t="shared" si="1"/>
        <v>10</v>
      </c>
      <c r="G14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4" s="26">
        <f t="shared" si="2"/>
        <v>4</v>
      </c>
      <c r="I14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0</v>
      </c>
      <c r="J14" s="23">
        <f t="shared" si="3"/>
        <v>12</v>
      </c>
      <c r="O14" t="str">
        <f>Tabulka1678[[#This Row],[Univerzita]]</f>
        <v>UPOL</v>
      </c>
      <c r="P14">
        <f>Tabulka1678[[#This Row],[Body celkem]]</f>
        <v>0</v>
      </c>
      <c r="Q14">
        <f>Tabulka1678[[#This Row],[Pořadí]]</f>
        <v>12</v>
      </c>
    </row>
    <row r="15" spans="2:21">
      <c r="B15" s="49" t="s">
        <v>41</v>
      </c>
      <c r="C15" s="20">
        <f>SUMIF(Tabulka167[Univerzita],Tabulka1678[[#This Row],[Univerzita]],Tabulka167[Body ženy]) + SUMIF(Tabulka16[Univerzita],Tabulka1678[[#This Row],[Univerzita]],Tabulka16[Body ženy]) + SUMIF(Tabulka1[Univerzita],Tabulka1678[[#This Row],[Univerzita]],Tabulka1[Body ženy])</f>
        <v>0</v>
      </c>
      <c r="D15" s="42">
        <f t="shared" si="0"/>
        <v>11</v>
      </c>
      <c r="E15" s="20">
        <f>SUMIF(Tabulka167[Univerzita],Tabulka1678[[#This Row],[Univerzita]],Tabulka167[Body muži]) + SUMIF(Tabulka16[Univerzita],Tabulka1678[[#This Row],[Univerzita]],Tabulka16[Body muži]) + SUMIF(Tabulka1[Univerzita],Tabulka1678[[#This Row],[Univerzita]],Tabulka1[Body muži])</f>
        <v>0</v>
      </c>
      <c r="F15" s="42">
        <f t="shared" si="1"/>
        <v>10</v>
      </c>
      <c r="G15" s="20">
        <f>SUMIF(Tabulka167[Univerzita],Tabulka1678[[#This Row],[Univerzita]],Tabulka167[Body mix]) + SUMIF(Tabulka16[Univerzita],Tabulka1678[[#This Row],[Univerzita]],Tabulka16[Body mix]) + SUMIF(Tabulka1[Univerzita],Tabulka1678[[#This Row],[Univerzita]],Tabulka1[Body mix])</f>
        <v>0</v>
      </c>
      <c r="H15" s="26">
        <f t="shared" si="2"/>
        <v>4</v>
      </c>
      <c r="I15" s="22">
        <f>SUMIF(Tabulka167[Univerzita],Tabulka1678[[#This Row],[Univerzita]],Tabulka167[Body celkem]) + SUMIF(Tabulka16[Univerzita],Tabulka1678[[#This Row],[Univerzita]],Tabulka16[Body celkem]) + SUMIF(Tabulka1[Univerzita],Tabulka1678[[#This Row],[Univerzita]],Tabulka1[Body celkem])</f>
        <v>0</v>
      </c>
      <c r="J15" s="23">
        <f t="shared" si="3"/>
        <v>12</v>
      </c>
    </row>
    <row r="20" spans="2:3">
      <c r="B20" t="s">
        <v>10</v>
      </c>
      <c r="C20" s="11" t="s">
        <v>27</v>
      </c>
    </row>
    <row r="21" spans="2:3">
      <c r="B21" t="s">
        <v>35</v>
      </c>
      <c r="C21" s="11" t="s">
        <v>45</v>
      </c>
    </row>
    <row r="22" spans="2:3">
      <c r="B22" t="s">
        <v>13</v>
      </c>
      <c r="C22" s="11" t="s">
        <v>28</v>
      </c>
    </row>
    <row r="23" spans="2:3">
      <c r="B23" t="s">
        <v>37</v>
      </c>
      <c r="C23" s="11" t="s">
        <v>29</v>
      </c>
    </row>
    <row r="24" spans="2:3">
      <c r="B24" t="s">
        <v>15</v>
      </c>
      <c r="C24" s="11" t="s">
        <v>30</v>
      </c>
    </row>
    <row r="25" spans="2:3">
      <c r="B25" t="s">
        <v>17</v>
      </c>
      <c r="C25" s="11" t="s">
        <v>31</v>
      </c>
    </row>
    <row r="26" spans="2:3">
      <c r="B26" t="s">
        <v>14</v>
      </c>
      <c r="C26" s="11" t="s">
        <v>32</v>
      </c>
    </row>
    <row r="27" spans="2:3">
      <c r="B27" t="s">
        <v>18</v>
      </c>
      <c r="C27" s="11" t="s">
        <v>33</v>
      </c>
    </row>
    <row r="28" spans="2:3">
      <c r="B28" t="s">
        <v>16</v>
      </c>
      <c r="C28" s="11" t="s">
        <v>34</v>
      </c>
    </row>
    <row r="29" spans="2:3">
      <c r="B29" t="s">
        <v>41</v>
      </c>
      <c r="C29" s="11" t="s">
        <v>46</v>
      </c>
    </row>
    <row r="30" spans="2:3">
      <c r="B30" t="s">
        <v>36</v>
      </c>
      <c r="C30" s="11" t="s">
        <v>43</v>
      </c>
    </row>
    <row r="31" spans="2:3">
      <c r="B31" t="s">
        <v>42</v>
      </c>
      <c r="C31" s="11" t="s">
        <v>44</v>
      </c>
    </row>
    <row r="32" spans="2:3">
      <c r="B32" t="s">
        <v>51</v>
      </c>
      <c r="C32" s="11" t="s">
        <v>58</v>
      </c>
    </row>
    <row r="34" spans="2:2">
      <c r="B34" s="12"/>
    </row>
  </sheetData>
  <sortState xmlns:xlrd2="http://schemas.microsoft.com/office/spreadsheetml/2017/richdata2" ref="O3:R13">
    <sortCondition descending="1" ref="R13"/>
  </sortState>
  <mergeCells count="2">
    <mergeCell ref="O1:Q1"/>
    <mergeCell ref="S1:U1"/>
  </mergeCells>
  <conditionalFormatting sqref="D3:D15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:F15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3:H15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3:J15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67" orientation="landscape" horizontalDpi="4294967293" verticalDpi="36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UNIVERZITNÍ OSMY</vt:lpstr>
      <vt:lpstr>AMČR</vt:lpstr>
      <vt:lpstr>OSMY BRNO</vt:lpstr>
      <vt:lpstr>CELKEM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Ondřej Šanca</dc:creator>
  <cp:keywords/>
  <dc:description/>
  <cp:lastModifiedBy>Pavla Krejzová</cp:lastModifiedBy>
  <cp:revision/>
  <cp:lastPrinted>2022-10-08T13:58:23Z</cp:lastPrinted>
  <dcterms:created xsi:type="dcterms:W3CDTF">2022-09-25T14:34:40Z</dcterms:created>
  <dcterms:modified xsi:type="dcterms:W3CDTF">2024-10-27T20:08:13Z</dcterms:modified>
  <cp:category/>
  <cp:contentStatus/>
</cp:coreProperties>
</file>